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codeName="ThisWorkbook"/>
  <mc:AlternateContent xmlns:mc="http://schemas.openxmlformats.org/markup-compatibility/2006">
    <mc:Choice Requires="x15">
      <x15ac:absPath xmlns:x15ac="http://schemas.microsoft.com/office/spreadsheetml/2010/11/ac" url="/Users/gux215/Documents/GitHub/IAC-Automation/Energy Charts/"/>
    </mc:Choice>
  </mc:AlternateContent>
  <xr:revisionPtr revIDLastSave="0" documentId="13_ncr:1_{05409D15-B3D2-3D4A-80A0-93F2E142719D}" xr6:coauthVersionLast="47" xr6:coauthVersionMax="47" xr10:uidLastSave="{00000000-0000-0000-0000-000000000000}"/>
  <bookViews>
    <workbookView xWindow="0" yWindow="500" windowWidth="32000" windowHeight="15760" activeTab="1" xr2:uid="{00000000-000D-0000-FFFF-FFFF00000000}"/>
  </bookViews>
  <sheets>
    <sheet name="Raw Data" sheetId="3" r:id="rId1"/>
    <sheet name="Monthly Charts" sheetId="12" r:id="rId2"/>
    <sheet name="Total Energy" sheetId="5" r:id="rId3"/>
    <sheet name="Monthly Cost" sheetId="16" r:id="rId4"/>
  </sheets>
  <definedNames>
    <definedName name="_xlnm._FilterDatabase" localSheetId="0" hidden="1">'Raw Data'!$K$1:$N$19</definedName>
    <definedName name="_xlnm.Print_Area" localSheetId="1">'Monthly Charts'!$A$1:$R$51</definedName>
    <definedName name="_xlnm.Print_Area" localSheetId="3">'Monthly Cost'!$G$1:$M$19</definedName>
    <definedName name="_xlnm.Print_Area" localSheetId="0">'Raw Data'!$A$1:$O$25</definedName>
    <definedName name="_xlnm.Print_Area" localSheetId="2">'Total Energy'!$F$1:$K$27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3" l="1"/>
  <c r="B17" i="3"/>
  <c r="B16" i="3"/>
  <c r="B15" i="3"/>
  <c r="B14" i="3"/>
  <c r="B13" i="3"/>
  <c r="B12" i="3"/>
  <c r="B11" i="3"/>
  <c r="B10" i="3"/>
  <c r="B9" i="3"/>
  <c r="B8" i="3"/>
  <c r="B7" i="3"/>
  <c r="Q4" i="3"/>
  <c r="L6" i="3"/>
  <c r="U27" i="12"/>
  <c r="U26" i="12"/>
  <c r="U2" i="12"/>
  <c r="U1" i="12"/>
  <c r="E4" i="16"/>
  <c r="B7" i="5"/>
  <c r="K2" i="3"/>
  <c r="N4" i="3"/>
  <c r="M4" i="3"/>
  <c r="L4" i="3"/>
  <c r="K4" i="3"/>
  <c r="B24" i="3"/>
  <c r="G10" i="3"/>
  <c r="C11" i="16"/>
  <c r="G14" i="3"/>
  <c r="G15" i="3"/>
  <c r="E7" i="16"/>
  <c r="E8" i="16"/>
  <c r="E9" i="16"/>
  <c r="E10" i="16"/>
  <c r="E11" i="16"/>
  <c r="E12" i="16"/>
  <c r="E13" i="16"/>
  <c r="E14" i="16"/>
  <c r="E15" i="16"/>
  <c r="E16" i="16"/>
  <c r="E17" i="16"/>
  <c r="E6" i="16"/>
  <c r="D7" i="16"/>
  <c r="D8" i="16"/>
  <c r="D9" i="16"/>
  <c r="D10" i="16"/>
  <c r="D11" i="16"/>
  <c r="D12" i="16"/>
  <c r="D13" i="16"/>
  <c r="D14" i="16"/>
  <c r="D15" i="16"/>
  <c r="D16" i="16"/>
  <c r="D17" i="16"/>
  <c r="D6" i="16"/>
  <c r="C7" i="16"/>
  <c r="C8" i="16"/>
  <c r="C9" i="16"/>
  <c r="C10" i="16"/>
  <c r="C12" i="16"/>
  <c r="C15" i="16"/>
  <c r="C16" i="16"/>
  <c r="C17" i="16"/>
  <c r="C6" i="16"/>
  <c r="I18" i="3"/>
  <c r="I9" i="3"/>
  <c r="I10" i="3"/>
  <c r="I11" i="3"/>
  <c r="I12" i="3"/>
  <c r="I13" i="3"/>
  <c r="I14" i="3"/>
  <c r="I15" i="3"/>
  <c r="I16" i="3"/>
  <c r="I17" i="3"/>
  <c r="I8" i="3"/>
  <c r="I7" i="3"/>
  <c r="G18" i="3"/>
  <c r="G9" i="3"/>
  <c r="G11" i="3"/>
  <c r="G13" i="3"/>
  <c r="G16" i="3"/>
  <c r="G17" i="3"/>
  <c r="G8" i="3"/>
  <c r="G7" i="3"/>
  <c r="N19" i="3"/>
  <c r="L19" i="3"/>
  <c r="K18" i="3" l="1"/>
  <c r="B8" i="16"/>
  <c r="B6" i="16"/>
  <c r="K7" i="3"/>
  <c r="M14" i="3"/>
  <c r="M15" i="3"/>
  <c r="M18" i="3"/>
  <c r="M16" i="3"/>
  <c r="M9" i="3"/>
  <c r="M17" i="3"/>
  <c r="M10" i="3"/>
  <c r="M8" i="3"/>
  <c r="M11" i="3"/>
  <c r="M7" i="3"/>
  <c r="M12" i="3"/>
  <c r="M13" i="3"/>
  <c r="B17" i="16"/>
  <c r="G12" i="3"/>
  <c r="C14" i="16"/>
  <c r="C13" i="16"/>
  <c r="E18" i="16"/>
  <c r="F19" i="3"/>
  <c r="E19" i="3"/>
  <c r="E7" i="5"/>
  <c r="K8" i="3" l="1"/>
  <c r="B7" i="16"/>
  <c r="K11" i="3"/>
  <c r="K9" i="3"/>
  <c r="M19" i="3"/>
  <c r="D7" i="5" s="1"/>
  <c r="D18" i="16"/>
  <c r="E6" i="5"/>
  <c r="D23" i="3"/>
  <c r="D19" i="3"/>
  <c r="E5" i="5" s="1"/>
  <c r="I19" i="3"/>
  <c r="D5" i="5" s="1"/>
  <c r="H19" i="3"/>
  <c r="C19" i="3"/>
  <c r="C5" i="5" s="1"/>
  <c r="G19" i="3"/>
  <c r="B10" i="16" l="1"/>
  <c r="K10" i="3"/>
  <c r="K12" i="3"/>
  <c r="B9" i="16"/>
  <c r="D8" i="5"/>
  <c r="D24" i="3"/>
  <c r="E8" i="5"/>
  <c r="C18" i="16"/>
  <c r="D21" i="3"/>
  <c r="D22" i="3"/>
  <c r="B11" i="16" l="1"/>
  <c r="B12" i="16"/>
  <c r="K13" i="3"/>
  <c r="B13" i="16" l="1"/>
  <c r="K14" i="3"/>
  <c r="B14" i="16" l="1"/>
  <c r="K15" i="3"/>
  <c r="K16" i="3" l="1"/>
  <c r="B15" i="16"/>
  <c r="B16" i="16" l="1"/>
  <c r="K17" i="3"/>
</calcChain>
</file>

<file path=xl/sharedStrings.xml><?xml version="1.0" encoding="utf-8"?>
<sst xmlns="http://schemas.openxmlformats.org/spreadsheetml/2006/main" count="84" uniqueCount="51">
  <si>
    <t>Electricity</t>
  </si>
  <si>
    <t>Peak</t>
  </si>
  <si>
    <t>Demand</t>
  </si>
  <si>
    <t>Other</t>
  </si>
  <si>
    <t>Total</t>
  </si>
  <si>
    <t>Usage</t>
  </si>
  <si>
    <t>Charge</t>
  </si>
  <si>
    <t>Fees</t>
  </si>
  <si>
    <t>[kWh]</t>
  </si>
  <si>
    <t>[$]</t>
  </si>
  <si>
    <t>[kW]</t>
  </si>
  <si>
    <t>[MMBtu]</t>
  </si>
  <si>
    <t xml:space="preserve"> per kWh</t>
  </si>
  <si>
    <t xml:space="preserve"> per kW</t>
  </si>
  <si>
    <t>Billing</t>
  </si>
  <si>
    <t>Month</t>
  </si>
  <si>
    <t>Cost</t>
  </si>
  <si>
    <t xml:space="preserve">Total </t>
  </si>
  <si>
    <t xml:space="preserve"> per MMBtu</t>
  </si>
  <si>
    <t>kWh</t>
  </si>
  <si>
    <t>Total Monthly Energy Costs</t>
  </si>
  <si>
    <t>Source</t>
  </si>
  <si>
    <t>MMBTU</t>
  </si>
  <si>
    <t>-</t>
  </si>
  <si>
    <t>Electricity Cost:</t>
  </si>
  <si>
    <t>Demand Cost:</t>
  </si>
  <si>
    <r>
      <t xml:space="preserve"> </t>
    </r>
    <r>
      <rPr>
        <b/>
        <sz val="14"/>
        <color theme="1"/>
        <rFont val="Arial"/>
        <family val="2"/>
      </rPr>
      <t>per MMBtu</t>
    </r>
  </si>
  <si>
    <t>Cost [$]</t>
  </si>
  <si>
    <t>Total Energy Usage and Cost</t>
  </si>
  <si>
    <t>Natural Gas</t>
  </si>
  <si>
    <t xml:space="preserve">Cost [$] </t>
  </si>
  <si>
    <t>Propane</t>
  </si>
  <si>
    <t>Fuel Oil #2</t>
  </si>
  <si>
    <t xml:space="preserve"> Electricity Usage and Cost by Month</t>
  </si>
  <si>
    <t>Fuel Oil #1</t>
  </si>
  <si>
    <t>Fuel Oil #4</t>
  </si>
  <si>
    <t>Fuel Oil #6</t>
  </si>
  <si>
    <t>Coal</t>
  </si>
  <si>
    <t>Factor:</t>
  </si>
  <si>
    <t>DTH</t>
  </si>
  <si>
    <t>Therm</t>
  </si>
  <si>
    <t>Mcf</t>
  </si>
  <si>
    <t>Ccf</t>
  </si>
  <si>
    <t>Fuel \ Unit</t>
  </si>
  <si>
    <t>lb</t>
  </si>
  <si>
    <t>gal</t>
  </si>
  <si>
    <t>ton</t>
  </si>
  <si>
    <t>Butane</t>
  </si>
  <si>
    <t>Select Fuel:</t>
  </si>
  <si>
    <t>Select Unit:</t>
  </si>
  <si>
    <t>Start Month: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</si>
</sst>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&quot;$&quot;#,##0.00"/>
    <numFmt numFmtId="166" formatCode="_(&quot;$&quot;* #,##0.000_);_(&quot;$&quot;* \(#,##0.000\);_(&quot;$&quot;* &quot;-&quot;??_);_(@_)"/>
    <numFmt numFmtId="167" formatCode="mm/dd/yy"/>
    <numFmt numFmtId="168" formatCode="mmm\ yy"/>
    <numFmt numFmtId="169" formatCode="[$-409]mmm\ yyyy;@"/>
  </numFmts>
  <fonts count="15" x14ac:knownFonts="1">
    <font>
      <sz val="10"/>
      <color rgb="FF000000"/>
      <name val="Arial"/>
      <scheme val="minor"/>
    </font>
    <font>
      <sz val="10"/>
      <color theme="1"/>
      <name val="Calibri"/>
      <family val="2"/>
    </font>
    <font>
      <sz val="10"/>
      <color rgb="FF000000"/>
      <name val="Arial"/>
      <family val="2"/>
      <scheme val="minor"/>
    </font>
    <font>
      <sz val="14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sz val="18"/>
      <name val="Arial"/>
      <family val="2"/>
    </font>
    <font>
      <sz val="14"/>
      <color rgb="FF000000"/>
      <name val="Arial"/>
      <family val="2"/>
      <scheme val="minor"/>
    </font>
    <font>
      <sz val="14"/>
      <color theme="1"/>
      <name val="Arial"/>
      <family val="2"/>
      <scheme val="minor"/>
    </font>
    <font>
      <b/>
      <sz val="14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7" fontId="5" fillId="0" borderId="4" xfId="0" applyNumberFormat="1" applyFont="1" applyBorder="1" applyAlignment="1">
      <alignment horizontal="right" vertical="center"/>
    </xf>
    <xf numFmtId="37" fontId="5" fillId="0" borderId="9" xfId="0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horizontal="right" vertical="center"/>
    </xf>
    <xf numFmtId="3" fontId="5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6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44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44" fontId="4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>
      <alignment horizontal="left" vertical="center"/>
    </xf>
    <xf numFmtId="0" fontId="7" fillId="0" borderId="0" xfId="0" applyFont="1"/>
    <xf numFmtId="168" fontId="5" fillId="0" borderId="8" xfId="0" applyNumberFormat="1" applyFont="1" applyBorder="1" applyAlignment="1">
      <alignment horizontal="center" vertical="center"/>
    </xf>
    <xf numFmtId="168" fontId="5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2" fontId="4" fillId="0" borderId="0" xfId="0" applyNumberFormat="1" applyFont="1" applyAlignment="1">
      <alignment horizontal="center" vertical="center"/>
    </xf>
    <xf numFmtId="37" fontId="5" fillId="0" borderId="7" xfId="0" applyNumberFormat="1" applyFont="1" applyBorder="1" applyAlignment="1">
      <alignment horizontal="right" vertical="center"/>
    </xf>
    <xf numFmtId="37" fontId="5" fillId="0" borderId="5" xfId="0" applyNumberFormat="1" applyFont="1" applyBorder="1" applyAlignment="1">
      <alignment horizontal="center" vertical="center"/>
    </xf>
    <xf numFmtId="0" fontId="2" fillId="0" borderId="0" xfId="0" applyFont="1"/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68" fontId="5" fillId="0" borderId="23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7" fontId="4" fillId="0" borderId="27" xfId="1" applyNumberFormat="1" applyFont="1" applyBorder="1" applyAlignment="1">
      <alignment horizontal="right" vertical="center"/>
    </xf>
    <xf numFmtId="37" fontId="4" fillId="3" borderId="27" xfId="1" applyNumberFormat="1" applyFont="1" applyFill="1" applyBorder="1" applyAlignment="1">
      <alignment horizontal="right" vertical="center"/>
    </xf>
    <xf numFmtId="37" fontId="4" fillId="0" borderId="28" xfId="1" applyNumberFormat="1" applyFont="1" applyBorder="1" applyAlignment="1">
      <alignment horizontal="right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37" fontId="5" fillId="0" borderId="24" xfId="0" applyNumberFormat="1" applyFont="1" applyBorder="1" applyAlignment="1">
      <alignment horizontal="right" vertical="center"/>
    </xf>
    <xf numFmtId="37" fontId="5" fillId="0" borderId="25" xfId="0" applyNumberFormat="1" applyFont="1" applyBorder="1" applyAlignment="1">
      <alignment horizontal="right" vertical="center"/>
    </xf>
    <xf numFmtId="14" fontId="4" fillId="0" borderId="26" xfId="0" applyNumberFormat="1" applyFont="1" applyBorder="1" applyAlignment="1">
      <alignment horizontal="center" vertical="center"/>
    </xf>
    <xf numFmtId="37" fontId="4" fillId="0" borderId="27" xfId="0" applyNumberFormat="1" applyFont="1" applyBorder="1" applyAlignment="1">
      <alignment horizontal="right" vertical="center"/>
    </xf>
    <xf numFmtId="37" fontId="4" fillId="0" borderId="28" xfId="0" applyNumberFormat="1" applyFont="1" applyBorder="1" applyAlignment="1">
      <alignment horizontal="right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167" fontId="4" fillId="0" borderId="26" xfId="0" applyNumberFormat="1" applyFont="1" applyBorder="1" applyAlignment="1">
      <alignment horizontal="center" vertical="center"/>
    </xf>
    <xf numFmtId="37" fontId="5" fillId="0" borderId="27" xfId="0" applyNumberFormat="1" applyFont="1" applyBorder="1" applyAlignment="1">
      <alignment horizontal="right" vertical="center"/>
    </xf>
    <xf numFmtId="37" fontId="5" fillId="0" borderId="28" xfId="0" applyNumberFormat="1" applyFont="1" applyBorder="1" applyAlignment="1">
      <alignment horizontal="right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37" fontId="5" fillId="0" borderId="24" xfId="0" applyNumberFormat="1" applyFont="1" applyBorder="1" applyAlignment="1">
      <alignment horizontal="center" vertical="center"/>
    </xf>
    <xf numFmtId="37" fontId="4" fillId="0" borderId="27" xfId="0" applyNumberFormat="1" applyFont="1" applyBorder="1" applyAlignment="1">
      <alignment horizontal="center" vertical="center"/>
    </xf>
    <xf numFmtId="0" fontId="13" fillId="0" borderId="29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/>
    </xf>
    <xf numFmtId="0" fontId="11" fillId="0" borderId="0" xfId="0" applyFont="1"/>
    <xf numFmtId="0" fontId="14" fillId="0" borderId="29" xfId="0" applyFont="1" applyBorder="1" applyAlignment="1">
      <alignment horizontal="left" vertical="center"/>
    </xf>
    <xf numFmtId="37" fontId="5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left" vertical="center"/>
    </xf>
    <xf numFmtId="0" fontId="14" fillId="0" borderId="29" xfId="0" applyFont="1" applyBorder="1" applyAlignment="1">
      <alignment vertical="center"/>
    </xf>
    <xf numFmtId="0" fontId="12" fillId="0" borderId="2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9" xfId="0" applyBorder="1" applyAlignment="1">
      <alignment vertical="center"/>
    </xf>
    <xf numFmtId="0" fontId="14" fillId="5" borderId="29" xfId="0" applyFont="1" applyFill="1" applyBorder="1" applyAlignment="1" applyProtection="1">
      <alignment horizontal="left" vertical="center"/>
      <protection locked="0"/>
    </xf>
    <xf numFmtId="169" fontId="12" fillId="5" borderId="29" xfId="0" applyNumberFormat="1" applyFont="1" applyFill="1" applyBorder="1" applyAlignment="1" applyProtection="1">
      <alignment vertical="center"/>
      <protection locked="0"/>
    </xf>
    <xf numFmtId="37" fontId="5" fillId="0" borderId="4" xfId="1" applyNumberFormat="1" applyFont="1" applyBorder="1" applyAlignment="1" applyProtection="1">
      <alignment horizontal="right" vertical="center"/>
      <protection locked="0"/>
    </xf>
    <xf numFmtId="37" fontId="5" fillId="0" borderId="1" xfId="1" applyNumberFormat="1" applyFont="1" applyBorder="1" applyAlignment="1" applyProtection="1">
      <alignment horizontal="right" vertical="center"/>
      <protection locked="0"/>
    </xf>
    <xf numFmtId="37" fontId="5" fillId="0" borderId="24" xfId="1" applyNumberFormat="1" applyFont="1" applyBorder="1" applyAlignment="1" applyProtection="1">
      <alignment horizontal="right" vertical="center"/>
      <protection locked="0"/>
    </xf>
    <xf numFmtId="37" fontId="5" fillId="0" borderId="9" xfId="1" applyNumberFormat="1" applyFont="1" applyBorder="1" applyAlignment="1" applyProtection="1">
      <alignment horizontal="right" vertical="center"/>
    </xf>
    <xf numFmtId="37" fontId="5" fillId="0" borderId="11" xfId="1" applyNumberFormat="1" applyFont="1" applyBorder="1" applyAlignment="1" applyProtection="1">
      <alignment horizontal="right" vertical="center"/>
    </xf>
    <xf numFmtId="37" fontId="5" fillId="0" borderId="25" xfId="1" applyNumberFormat="1" applyFont="1" applyBorder="1" applyAlignment="1" applyProtection="1">
      <alignment horizontal="right" vertical="center"/>
    </xf>
    <xf numFmtId="37" fontId="5" fillId="0" borderId="4" xfId="0" applyNumberFormat="1" applyFont="1" applyBorder="1" applyAlignment="1" applyProtection="1">
      <alignment horizontal="right" vertical="center"/>
      <protection locked="0"/>
    </xf>
    <xf numFmtId="37" fontId="5" fillId="0" borderId="1" xfId="0" applyNumberFormat="1" applyFont="1" applyBorder="1" applyAlignment="1" applyProtection="1">
      <alignment horizontal="right" vertical="center"/>
      <protection locked="0"/>
    </xf>
    <xf numFmtId="37" fontId="5" fillId="0" borderId="24" xfId="0" applyNumberFormat="1" applyFont="1" applyBorder="1" applyAlignment="1" applyProtection="1">
      <alignment horizontal="right" vertical="center"/>
      <protection locked="0"/>
    </xf>
    <xf numFmtId="37" fontId="5" fillId="0" borderId="9" xfId="0" applyNumberFormat="1" applyFont="1" applyBorder="1" applyAlignment="1" applyProtection="1">
      <alignment horizontal="right" vertical="center"/>
      <protection locked="0"/>
    </xf>
    <xf numFmtId="37" fontId="5" fillId="0" borderId="11" xfId="0" applyNumberFormat="1" applyFont="1" applyBorder="1" applyAlignment="1" applyProtection="1">
      <alignment horizontal="right" vertical="center"/>
      <protection locked="0"/>
    </xf>
    <xf numFmtId="37" fontId="5" fillId="0" borderId="25" xfId="0" applyNumberFormat="1" applyFont="1" applyBorder="1" applyAlignment="1" applyProtection="1">
      <alignment horizontal="right" vertical="center"/>
      <protection locked="0"/>
    </xf>
    <xf numFmtId="14" fontId="4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1" fillId="0" borderId="16" xfId="0" applyFont="1" applyBorder="1"/>
    <xf numFmtId="0" fontId="11" fillId="0" borderId="17" xfId="0" applyFont="1" applyBorder="1"/>
    <xf numFmtId="0" fontId="11" fillId="0" borderId="18" xfId="0" applyFont="1" applyBorder="1"/>
    <xf numFmtId="0" fontId="11" fillId="0" borderId="0" xfId="0" applyFont="1"/>
    <xf numFmtId="0" fontId="11" fillId="0" borderId="19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7248"/>
      <color rgb="FF66A6CC"/>
      <color rgb="FF91BFDB"/>
      <color rgb="FFCCCC66"/>
      <color rgb="FFFFFFBF"/>
      <color rgb="FFFFFF3F"/>
      <color rgb="FFFFFF33"/>
      <color rgb="FF2B98DB"/>
      <color rgb="FFFC8D59"/>
      <color rgb="FF80CD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Electricity Usage vs. Billing Month</a:t>
            </a:r>
          </a:p>
        </c:rich>
      </c:tx>
      <c:layout>
        <c:manualLayout>
          <c:xMode val="edge"/>
          <c:yMode val="edge"/>
          <c:x val="0.199751020705745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199876057159517"/>
          <c:y val="0.17382053805774278"/>
          <c:w val="0.75071431175269754"/>
          <c:h val="0.625101979440069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BACC6"/>
            </a:solidFill>
            <a:ln>
              <a:noFill/>
            </a:ln>
            <a:effectLst/>
          </c:spPr>
          <c:invertIfNegative val="1"/>
          <c:dPt>
            <c:idx val="0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461-0D41-ABF3-A51B609E888D}"/>
              </c:ext>
            </c:extLst>
          </c:dPt>
          <c:dPt>
            <c:idx val="1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461-0D41-ABF3-A51B609E888D}"/>
              </c:ext>
            </c:extLst>
          </c:dPt>
          <c:dPt>
            <c:idx val="2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461-0D41-ABF3-A51B609E888D}"/>
              </c:ext>
            </c:extLst>
          </c:dPt>
          <c:dPt>
            <c:idx val="3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461-0D41-ABF3-A51B609E888D}"/>
              </c:ext>
            </c:extLst>
          </c:dPt>
          <c:dPt>
            <c:idx val="4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461-0D41-ABF3-A51B609E888D}"/>
              </c:ext>
            </c:extLst>
          </c:dPt>
          <c:dPt>
            <c:idx val="5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461-0D41-ABF3-A51B609E888D}"/>
              </c:ext>
            </c:extLst>
          </c:dPt>
          <c:dPt>
            <c:idx val="6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461-0D41-ABF3-A51B609E888D}"/>
              </c:ext>
            </c:extLst>
          </c:dPt>
          <c:dPt>
            <c:idx val="7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461-0D41-ABF3-A51B609E888D}"/>
              </c:ext>
            </c:extLst>
          </c:dPt>
          <c:dPt>
            <c:idx val="8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461-0D41-ABF3-A51B609E888D}"/>
              </c:ext>
            </c:extLst>
          </c:dPt>
          <c:dPt>
            <c:idx val="9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9461-0D41-ABF3-A51B609E888D}"/>
              </c:ext>
            </c:extLst>
          </c:dPt>
          <c:dPt>
            <c:idx val="10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9461-0D41-ABF3-A51B609E888D}"/>
              </c:ext>
            </c:extLst>
          </c:dPt>
          <c:dPt>
            <c:idx val="11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9461-0D41-ABF3-A51B609E888D}"/>
              </c:ext>
            </c:extLst>
          </c:dPt>
          <c:cat>
            <c:strRef>
              <c:f>'Raw Data'!$B$7:$B$18</c:f>
              <c:strCache>
                <c:ptCount val="12"/>
                <c:pt idx="0">
                  <c:v>Jul 22</c:v>
                </c:pt>
                <c:pt idx="1">
                  <c:v>Aug 22</c:v>
                </c:pt>
                <c:pt idx="2">
                  <c:v>Sep 22</c:v>
                </c:pt>
                <c:pt idx="3">
                  <c:v>Oct 22</c:v>
                </c:pt>
                <c:pt idx="4">
                  <c:v>Nov 22</c:v>
                </c:pt>
                <c:pt idx="5">
                  <c:v>Dec 22</c:v>
                </c:pt>
                <c:pt idx="6">
                  <c:v>Jan 23</c:v>
                </c:pt>
                <c:pt idx="7">
                  <c:v>Feb 23</c:v>
                </c:pt>
                <c:pt idx="8">
                  <c:v>Mar 23</c:v>
                </c:pt>
                <c:pt idx="9">
                  <c:v>Apr 23</c:v>
                </c:pt>
                <c:pt idx="10">
                  <c:v>May 23</c:v>
                </c:pt>
                <c:pt idx="11">
                  <c:v>Jun 23</c:v>
                </c:pt>
              </c:strCache>
            </c:strRef>
          </c:cat>
          <c:val>
            <c:numRef>
              <c:f>'Raw Data'!$C$7:$C$18</c:f>
              <c:numCache>
                <c:formatCode>#,##0_);\(#,##0\)</c:formatCode>
                <c:ptCount val="12"/>
                <c:pt idx="0">
                  <c:v>1384234</c:v>
                </c:pt>
                <c:pt idx="1">
                  <c:v>1311914</c:v>
                </c:pt>
                <c:pt idx="2">
                  <c:v>1402432</c:v>
                </c:pt>
                <c:pt idx="3">
                  <c:v>2358602</c:v>
                </c:pt>
                <c:pt idx="4">
                  <c:v>1338996</c:v>
                </c:pt>
                <c:pt idx="5">
                  <c:v>1338142</c:v>
                </c:pt>
                <c:pt idx="6">
                  <c:v>1456049</c:v>
                </c:pt>
                <c:pt idx="7">
                  <c:v>1464718</c:v>
                </c:pt>
                <c:pt idx="8">
                  <c:v>1293209</c:v>
                </c:pt>
                <c:pt idx="9">
                  <c:v>1384787.9878681675</c:v>
                </c:pt>
                <c:pt idx="10">
                  <c:v>1458890</c:v>
                </c:pt>
                <c:pt idx="11">
                  <c:v>1430891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18-9461-0D41-ABF3-A51B609E8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377651871"/>
        <c:axId val="849745581"/>
      </c:barChart>
      <c:catAx>
        <c:axId val="13776518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234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49745581"/>
        <c:crosses val="autoZero"/>
        <c:auto val="1"/>
        <c:lblAlgn val="ctr"/>
        <c:lblOffset val="100"/>
        <c:noMultiLvlLbl val="1"/>
      </c:catAx>
      <c:valAx>
        <c:axId val="84974558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Electricity Usage [kWh]</a:t>
                </a:r>
              </a:p>
            </c:rich>
          </c:tx>
          <c:layout>
            <c:manualLayout>
              <c:xMode val="edge"/>
              <c:yMode val="edge"/>
              <c:x val="2.0833333333333332E-2"/>
              <c:y val="0.207578193350831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776518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1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Peak Demand vs. Billing Month</a:t>
            </a:r>
          </a:p>
        </c:rich>
      </c:tx>
      <c:layout>
        <c:manualLayout>
          <c:xMode val="edge"/>
          <c:yMode val="edge"/>
          <c:x val="0.2206075021872266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009514435695539"/>
          <c:y val="0.17216535433070865"/>
          <c:w val="0.75138980023330415"/>
          <c:h val="0.6261668853893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64A2"/>
            </a:solidFill>
            <a:ln>
              <a:noFill/>
            </a:ln>
            <a:effectLst/>
          </c:spPr>
          <c:invertIfNegative val="1"/>
          <c:cat>
            <c:strRef>
              <c:f>'Raw Data'!$B$7:$B$18</c:f>
              <c:strCache>
                <c:ptCount val="12"/>
                <c:pt idx="0">
                  <c:v>Jul 22</c:v>
                </c:pt>
                <c:pt idx="1">
                  <c:v>Aug 22</c:v>
                </c:pt>
                <c:pt idx="2">
                  <c:v>Sep 22</c:v>
                </c:pt>
                <c:pt idx="3">
                  <c:v>Oct 22</c:v>
                </c:pt>
                <c:pt idx="4">
                  <c:v>Nov 22</c:v>
                </c:pt>
                <c:pt idx="5">
                  <c:v>Dec 22</c:v>
                </c:pt>
                <c:pt idx="6">
                  <c:v>Jan 23</c:v>
                </c:pt>
                <c:pt idx="7">
                  <c:v>Feb 23</c:v>
                </c:pt>
                <c:pt idx="8">
                  <c:v>Mar 23</c:v>
                </c:pt>
                <c:pt idx="9">
                  <c:v>Apr 23</c:v>
                </c:pt>
                <c:pt idx="10">
                  <c:v>May 23</c:v>
                </c:pt>
                <c:pt idx="11">
                  <c:v>Jun 23</c:v>
                </c:pt>
              </c:strCache>
            </c:strRef>
          </c:cat>
          <c:val>
            <c:numRef>
              <c:f>'Raw Data'!$E$7:$E$18</c:f>
              <c:numCache>
                <c:formatCode>#,##0_);\(#,##0\)</c:formatCode>
                <c:ptCount val="12"/>
                <c:pt idx="0">
                  <c:v>2930</c:v>
                </c:pt>
                <c:pt idx="1">
                  <c:v>2720</c:v>
                </c:pt>
                <c:pt idx="2">
                  <c:v>2950</c:v>
                </c:pt>
                <c:pt idx="3">
                  <c:v>2556</c:v>
                </c:pt>
                <c:pt idx="4">
                  <c:v>2795.1881200490484</c:v>
                </c:pt>
                <c:pt idx="5">
                  <c:v>2795.9760558395405</c:v>
                </c:pt>
                <c:pt idx="6">
                  <c:v>2811.4235985488122</c:v>
                </c:pt>
                <c:pt idx="7">
                  <c:v>2815.6428364697422</c:v>
                </c:pt>
                <c:pt idx="8">
                  <c:v>2739</c:v>
                </c:pt>
                <c:pt idx="9">
                  <c:v>2793.784770922698</c:v>
                </c:pt>
                <c:pt idx="10">
                  <c:v>2788.1916668673757</c:v>
                </c:pt>
                <c:pt idx="11">
                  <c:v>2799.2014498729936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81FC-DB45-BB9A-A14E00271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87447462"/>
        <c:axId val="37806394"/>
      </c:barChart>
      <c:catAx>
        <c:axId val="188744746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234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806394"/>
        <c:crosses val="autoZero"/>
        <c:auto val="1"/>
        <c:lblAlgn val="ctr"/>
        <c:lblOffset val="100"/>
        <c:noMultiLvlLbl val="1"/>
      </c:catAx>
      <c:valAx>
        <c:axId val="3780639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latin typeface="Arial" panose="020B0604020202020204" pitchFamily="34" charset="0"/>
                    <a:cs typeface="Arial" panose="020B0604020202020204" pitchFamily="34" charset="0"/>
                  </a:rPr>
                  <a:t>Peak Demand [kW]</a:t>
                </a:r>
              </a:p>
            </c:rich>
          </c:tx>
          <c:layout>
            <c:manualLayout>
              <c:xMode val="edge"/>
              <c:yMode val="edge"/>
              <c:x val="3.3848242927967336E-2"/>
              <c:y val="0.258192257217847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8744746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1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'Monthly Charts'!$U$1</c:f>
          <c:strCache>
            <c:ptCount val="1"/>
            <c:pt idx="0">
              <c:v>Natural Gas Usage vs. Billing Month</c:v>
            </c:pt>
          </c:strCache>
        </c:strRef>
      </c:tx>
      <c:layout>
        <c:manualLayout>
          <c:xMode val="edge"/>
          <c:yMode val="edge"/>
          <c:x val="0.1750636118401866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129337999416736"/>
          <c:y val="0.1712852690288714"/>
          <c:w val="0.74932469378827637"/>
          <c:h val="0.622375328083989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79646"/>
            </a:solidFill>
            <a:ln>
              <a:noFill/>
            </a:ln>
            <a:effectLst/>
          </c:spPr>
          <c:invertIfNegative val="1"/>
          <c:cat>
            <c:strRef>
              <c:f>'Raw Data'!$K$7:$K$18</c:f>
              <c:strCache>
                <c:ptCount val="12"/>
                <c:pt idx="0">
                  <c:v>Jul 22</c:v>
                </c:pt>
                <c:pt idx="1">
                  <c:v>Aug 22</c:v>
                </c:pt>
                <c:pt idx="2">
                  <c:v>Sep 22</c:v>
                </c:pt>
                <c:pt idx="3">
                  <c:v>Oct 22</c:v>
                </c:pt>
                <c:pt idx="4">
                  <c:v>Nov 22</c:v>
                </c:pt>
                <c:pt idx="5">
                  <c:v>Dec 22</c:v>
                </c:pt>
                <c:pt idx="6">
                  <c:v>Jan 23</c:v>
                </c:pt>
                <c:pt idx="7">
                  <c:v>Feb 23</c:v>
                </c:pt>
                <c:pt idx="8">
                  <c:v>Mar 23</c:v>
                </c:pt>
                <c:pt idx="9">
                  <c:v>Apr 23</c:v>
                </c:pt>
                <c:pt idx="10">
                  <c:v>May 23</c:v>
                </c:pt>
                <c:pt idx="11">
                  <c:v>Jun 23</c:v>
                </c:pt>
              </c:strCache>
            </c:strRef>
          </c:cat>
          <c:val>
            <c:numRef>
              <c:f>'Raw Data'!$M$7:$M$18</c:f>
              <c:numCache>
                <c:formatCode>#,##0_);\(#,##0\)</c:formatCode>
                <c:ptCount val="12"/>
                <c:pt idx="0">
                  <c:v>37618.330679999999</c:v>
                </c:pt>
                <c:pt idx="1">
                  <c:v>31609.240600000001</c:v>
                </c:pt>
                <c:pt idx="2">
                  <c:v>28998.779599999998</c:v>
                </c:pt>
                <c:pt idx="3">
                  <c:v>34641.415760000004</c:v>
                </c:pt>
                <c:pt idx="4">
                  <c:v>33372.274319999997</c:v>
                </c:pt>
                <c:pt idx="5">
                  <c:v>26147.376079999998</c:v>
                </c:pt>
                <c:pt idx="6">
                  <c:v>26441.900519999999</c:v>
                </c:pt>
                <c:pt idx="7">
                  <c:v>28358.210440000003</c:v>
                </c:pt>
                <c:pt idx="8">
                  <c:v>26135.917920000004</c:v>
                </c:pt>
                <c:pt idx="9">
                  <c:v>36160.875520000001</c:v>
                </c:pt>
                <c:pt idx="10">
                  <c:v>40441.316719999995</c:v>
                </c:pt>
                <c:pt idx="11">
                  <c:v>42400.941800000008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AC8B-6A42-B996-241F275ED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85923266"/>
        <c:axId val="1447404673"/>
      </c:barChart>
      <c:catAx>
        <c:axId val="178592326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228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404673"/>
        <c:crosses val="autoZero"/>
        <c:auto val="1"/>
        <c:lblAlgn val="ctr"/>
        <c:lblOffset val="100"/>
        <c:noMultiLvlLbl val="1"/>
      </c:catAx>
      <c:valAx>
        <c:axId val="144740467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'Monthly Charts'!$U$2</c:f>
              <c:strCache>
                <c:ptCount val="1"/>
                <c:pt idx="0">
                  <c:v>Natural Gas Usage [MMBtu]</c:v>
                </c:pt>
              </c:strCache>
            </c:strRef>
          </c:tx>
          <c:layout>
            <c:manualLayout>
              <c:xMode val="edge"/>
              <c:yMode val="edge"/>
              <c:x val="2.3043525809273845E-2"/>
              <c:y val="0.139192093175853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592326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1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Electricity Cost vs. Billing Month</a:t>
            </a:r>
          </a:p>
        </c:rich>
      </c:tx>
      <c:layout>
        <c:manualLayout>
          <c:xMode val="edge"/>
          <c:yMode val="edge"/>
          <c:x val="0.2054223170020414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422699766695835"/>
          <c:y val="0.19700185914260715"/>
          <c:w val="0.74898603820355791"/>
          <c:h val="0.6264460301837270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BACC6"/>
            </a:solidFill>
            <a:ln>
              <a:noFill/>
            </a:ln>
            <a:effectLst/>
          </c:spPr>
          <c:invertIfNegative val="1"/>
          <c:cat>
            <c:strRef>
              <c:f>'Raw Data'!$B$7:$B$18</c:f>
              <c:strCache>
                <c:ptCount val="12"/>
                <c:pt idx="0">
                  <c:v>Jul 22</c:v>
                </c:pt>
                <c:pt idx="1">
                  <c:v>Aug 22</c:v>
                </c:pt>
                <c:pt idx="2">
                  <c:v>Sep 22</c:v>
                </c:pt>
                <c:pt idx="3">
                  <c:v>Oct 22</c:v>
                </c:pt>
                <c:pt idx="4">
                  <c:v>Nov 22</c:v>
                </c:pt>
                <c:pt idx="5">
                  <c:v>Dec 22</c:v>
                </c:pt>
                <c:pt idx="6">
                  <c:v>Jan 23</c:v>
                </c:pt>
                <c:pt idx="7">
                  <c:v>Feb 23</c:v>
                </c:pt>
                <c:pt idx="8">
                  <c:v>Mar 23</c:v>
                </c:pt>
                <c:pt idx="9">
                  <c:v>Apr 23</c:v>
                </c:pt>
                <c:pt idx="10">
                  <c:v>May 23</c:v>
                </c:pt>
                <c:pt idx="11">
                  <c:v>Jun 23</c:v>
                </c:pt>
              </c:strCache>
            </c:strRef>
          </c:cat>
          <c:val>
            <c:numRef>
              <c:f>'Raw Data'!$D$7:$D$18</c:f>
              <c:numCache>
                <c:formatCode>#,##0_);\(#,##0\)</c:formatCode>
                <c:ptCount val="12"/>
                <c:pt idx="0">
                  <c:v>112187.25</c:v>
                </c:pt>
                <c:pt idx="1">
                  <c:v>105810.33</c:v>
                </c:pt>
                <c:pt idx="2">
                  <c:v>113295.70999999999</c:v>
                </c:pt>
                <c:pt idx="3">
                  <c:v>190071.66</c:v>
                </c:pt>
                <c:pt idx="4">
                  <c:v>107034.78</c:v>
                </c:pt>
                <c:pt idx="5">
                  <c:v>109757.79000000001</c:v>
                </c:pt>
                <c:pt idx="6">
                  <c:v>116930.2</c:v>
                </c:pt>
                <c:pt idx="7">
                  <c:v>116021.33</c:v>
                </c:pt>
                <c:pt idx="8">
                  <c:v>105996.93</c:v>
                </c:pt>
                <c:pt idx="9">
                  <c:v>112845.42</c:v>
                </c:pt>
                <c:pt idx="10">
                  <c:v>112862.44</c:v>
                </c:pt>
                <c:pt idx="11">
                  <c:v>116321.57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0335-E042-BCBF-5F808716C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8082369"/>
        <c:axId val="383855701"/>
      </c:barChart>
      <c:catAx>
        <c:axId val="2808236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234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855701"/>
        <c:crosses val="autoZero"/>
        <c:auto val="1"/>
        <c:lblAlgn val="ctr"/>
        <c:lblOffset val="100"/>
        <c:noMultiLvlLbl val="1"/>
      </c:catAx>
      <c:valAx>
        <c:axId val="38385570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Electricity</a:t>
                </a:r>
                <a:r>
                  <a:rPr lang="en-US" sz="1400" baseline="0"/>
                  <a:t> Cost [$]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2.5118474773986585E-2"/>
              <c:y val="0.279478346456692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08236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1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Demand Cost vs. Billing Month</a:t>
            </a:r>
          </a:p>
        </c:rich>
      </c:tx>
      <c:layout>
        <c:manualLayout>
          <c:xMode val="edge"/>
          <c:yMode val="edge"/>
          <c:x val="0.21872940361621465"/>
          <c:y val="3.149879702537183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871628025663459"/>
          <c:y val="0.19903433945756779"/>
          <c:w val="0.74364792942548852"/>
          <c:h val="0.623583497375328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64A2"/>
            </a:solidFill>
            <a:ln>
              <a:noFill/>
            </a:ln>
            <a:effectLst/>
          </c:spPr>
          <c:invertIfNegative val="1"/>
          <c:cat>
            <c:strRef>
              <c:f>'Raw Data'!$B$7:$B$18</c:f>
              <c:strCache>
                <c:ptCount val="12"/>
                <c:pt idx="0">
                  <c:v>Jul 22</c:v>
                </c:pt>
                <c:pt idx="1">
                  <c:v>Aug 22</c:v>
                </c:pt>
                <c:pt idx="2">
                  <c:v>Sep 22</c:v>
                </c:pt>
                <c:pt idx="3">
                  <c:v>Oct 22</c:v>
                </c:pt>
                <c:pt idx="4">
                  <c:v>Nov 22</c:v>
                </c:pt>
                <c:pt idx="5">
                  <c:v>Dec 22</c:v>
                </c:pt>
                <c:pt idx="6">
                  <c:v>Jan 23</c:v>
                </c:pt>
                <c:pt idx="7">
                  <c:v>Feb 23</c:v>
                </c:pt>
                <c:pt idx="8">
                  <c:v>Mar 23</c:v>
                </c:pt>
                <c:pt idx="9">
                  <c:v>Apr 23</c:v>
                </c:pt>
                <c:pt idx="10">
                  <c:v>May 23</c:v>
                </c:pt>
                <c:pt idx="11">
                  <c:v>Jun 23</c:v>
                </c:pt>
              </c:strCache>
            </c:strRef>
          </c:cat>
          <c:val>
            <c:numRef>
              <c:f>'Raw Data'!$F$7:$F$18</c:f>
              <c:numCache>
                <c:formatCode>#,##0_);\(#,##0\)</c:formatCode>
                <c:ptCount val="12"/>
                <c:pt idx="0">
                  <c:v>11246.72</c:v>
                </c:pt>
                <c:pt idx="1">
                  <c:v>9182.59</c:v>
                </c:pt>
                <c:pt idx="2">
                  <c:v>10833.23</c:v>
                </c:pt>
                <c:pt idx="3">
                  <c:v>10877.58</c:v>
                </c:pt>
                <c:pt idx="4">
                  <c:v>11915.23</c:v>
                </c:pt>
                <c:pt idx="5">
                  <c:v>11415.33</c:v>
                </c:pt>
                <c:pt idx="6">
                  <c:v>16318.08</c:v>
                </c:pt>
                <c:pt idx="7">
                  <c:v>16362.32</c:v>
                </c:pt>
                <c:pt idx="8">
                  <c:v>11909.08</c:v>
                </c:pt>
                <c:pt idx="9">
                  <c:v>10557.39</c:v>
                </c:pt>
                <c:pt idx="10">
                  <c:v>9342.08</c:v>
                </c:pt>
                <c:pt idx="11">
                  <c:v>11454.62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0B75-2F4C-B98F-7CB440156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08330797"/>
        <c:axId val="1620900580"/>
      </c:barChart>
      <c:catAx>
        <c:axId val="10833079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228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0900580"/>
        <c:crosses val="autoZero"/>
        <c:auto val="1"/>
        <c:lblAlgn val="ctr"/>
        <c:lblOffset val="100"/>
        <c:noMultiLvlLbl val="1"/>
      </c:catAx>
      <c:valAx>
        <c:axId val="16209005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Demand Cost [$]</a:t>
                </a:r>
              </a:p>
            </c:rich>
          </c:tx>
          <c:layout>
            <c:manualLayout>
              <c:xMode val="edge"/>
              <c:yMode val="edge"/>
              <c:x val="2.0263196267133275E-2"/>
              <c:y val="0.30678860454943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3079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1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'Monthly Charts'!$U$26</c:f>
          <c:strCache>
            <c:ptCount val="1"/>
            <c:pt idx="0">
              <c:v>Natural Gas Cost vs. Billing Month</c:v>
            </c:pt>
          </c:strCache>
        </c:strRef>
      </c:tx>
      <c:layout>
        <c:manualLayout>
          <c:xMode val="edge"/>
          <c:yMode val="edge"/>
          <c:x val="0.1894963910761154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348716827063283"/>
          <c:y val="0.1707740048118985"/>
          <c:w val="0.7497389909594635"/>
          <c:h val="0.6258470034995625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79646"/>
            </a:solidFill>
            <a:ln>
              <a:noFill/>
            </a:ln>
            <a:effectLst/>
          </c:spPr>
          <c:invertIfNegative val="1"/>
          <c:cat>
            <c:strRef>
              <c:f>'Raw Data'!$K$7:$K$18</c:f>
              <c:strCache>
                <c:ptCount val="12"/>
                <c:pt idx="0">
                  <c:v>Jul 22</c:v>
                </c:pt>
                <c:pt idx="1">
                  <c:v>Aug 22</c:v>
                </c:pt>
                <c:pt idx="2">
                  <c:v>Sep 22</c:v>
                </c:pt>
                <c:pt idx="3">
                  <c:v>Oct 22</c:v>
                </c:pt>
                <c:pt idx="4">
                  <c:v>Nov 22</c:v>
                </c:pt>
                <c:pt idx="5">
                  <c:v>Dec 22</c:v>
                </c:pt>
                <c:pt idx="6">
                  <c:v>Jan 23</c:v>
                </c:pt>
                <c:pt idx="7">
                  <c:v>Feb 23</c:v>
                </c:pt>
                <c:pt idx="8">
                  <c:v>Mar 23</c:v>
                </c:pt>
                <c:pt idx="9">
                  <c:v>Apr 23</c:v>
                </c:pt>
                <c:pt idx="10">
                  <c:v>May 23</c:v>
                </c:pt>
                <c:pt idx="11">
                  <c:v>Jun 23</c:v>
                </c:pt>
              </c:strCache>
            </c:strRef>
          </c:cat>
          <c:val>
            <c:numRef>
              <c:f>'Raw Data'!$N$7:$N$18</c:f>
              <c:numCache>
                <c:formatCode>#,##0_);\(#,##0\)</c:formatCode>
                <c:ptCount val="12"/>
                <c:pt idx="0">
                  <c:v>104545.84</c:v>
                </c:pt>
                <c:pt idx="1">
                  <c:v>96610.76</c:v>
                </c:pt>
                <c:pt idx="2">
                  <c:v>89239.59</c:v>
                </c:pt>
                <c:pt idx="3">
                  <c:v>99192.69</c:v>
                </c:pt>
                <c:pt idx="4">
                  <c:v>95129.01</c:v>
                </c:pt>
                <c:pt idx="5">
                  <c:v>77783.38</c:v>
                </c:pt>
                <c:pt idx="6">
                  <c:v>79413.899999999994</c:v>
                </c:pt>
                <c:pt idx="7">
                  <c:v>86054.1</c:v>
                </c:pt>
                <c:pt idx="8">
                  <c:v>79062.47</c:v>
                </c:pt>
                <c:pt idx="9">
                  <c:v>105077.37</c:v>
                </c:pt>
                <c:pt idx="10">
                  <c:v>118518.95</c:v>
                </c:pt>
                <c:pt idx="11">
                  <c:v>128236.23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FC21-8444-86C9-B06B9A235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162425962"/>
        <c:axId val="1807436536"/>
      </c:barChart>
      <c:catAx>
        <c:axId val="116242596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234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436536"/>
        <c:crosses val="autoZero"/>
        <c:auto val="1"/>
        <c:lblAlgn val="ctr"/>
        <c:lblOffset val="100"/>
        <c:noMultiLvlLbl val="1"/>
      </c:catAx>
      <c:valAx>
        <c:axId val="1807436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'Monthly Charts'!$U$27</c:f>
              <c:strCache>
                <c:ptCount val="1"/>
                <c:pt idx="0">
                  <c:v>Natural Gas Cost [$]</c:v>
                </c:pt>
              </c:strCache>
            </c:strRef>
          </c:tx>
          <c:layout>
            <c:manualLayout>
              <c:xMode val="edge"/>
              <c:yMode val="edge"/>
              <c:x val="2.619094488188976E-2"/>
              <c:y val="0.24124343832020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42596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1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cap="none" baseline="0">
                <a:solidFill>
                  <a:schemeClr val="tx1"/>
                </a:solidFill>
              </a:rPr>
              <a:t>Energy Usage Pie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09A-7A42-85CD-9F1C6CAB7A88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09A-7A42-85CD-9F1C6CAB7A88}"/>
              </c:ext>
            </c:extLst>
          </c:dPt>
          <c:dLbls>
            <c:dLbl>
              <c:idx val="0"/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solidFill>
                        <a:schemeClr val="bg1"/>
                      </a:solidFill>
                      <a:effectLst>
                        <a:glow rad="76200">
                          <a:schemeClr val="tx1"/>
                        </a:glow>
                      </a:effectLst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09A-7A42-85CD-9F1C6CAB7A88}"/>
                </c:ext>
              </c:extLst>
            </c:dLbl>
            <c:dLbl>
              <c:idx val="1"/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solidFill>
                        <a:schemeClr val="bg1"/>
                      </a:solidFill>
                      <a:effectLst>
                        <a:glow rad="76200">
                          <a:schemeClr val="tx1"/>
                        </a:glow>
                      </a:effectLst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9A-7A42-85CD-9F1C6CAB7A88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spc="0" baseline="0">
                    <a:solidFill>
                      <a:schemeClr val="bg1"/>
                    </a:solidFill>
                    <a:effectLst>
                      <a:glow rad="76200">
                        <a:schemeClr val="tx1"/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('Total Energy'!$B$5,'Total Energy'!$B$7)</c:f>
              <c:strCache>
                <c:ptCount val="2"/>
                <c:pt idx="0">
                  <c:v>Electricity</c:v>
                </c:pt>
                <c:pt idx="1">
                  <c:v>Natural Gas</c:v>
                </c:pt>
              </c:strCache>
            </c:strRef>
          </c:cat>
          <c:val>
            <c:numRef>
              <c:f>('Total Energy'!$D$5,'Total Energy'!$D$7)</c:f>
              <c:numCache>
                <c:formatCode>#,##0_);\(#,##0\)</c:formatCode>
                <c:ptCount val="2"/>
                <c:pt idx="0">
                  <c:v>182209.74345032181</c:v>
                </c:pt>
                <c:pt idx="1">
                  <c:v>392326.57996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9A-7A42-85CD-9F1C6CAB7A8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1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cap="none" baseline="0">
                <a:solidFill>
                  <a:schemeClr val="tx1"/>
                </a:solidFill>
              </a:rPr>
              <a:t>Energy Cost Pie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/>
            </a:solidFill>
          </c:spPr>
          <c:dPt>
            <c:idx val="0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747-8749-9C1C-7BD1A369BD3F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747-8749-9C1C-7BD1A369BD3F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747-8749-9C1C-7BD1A369BD3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ln w="12700" cap="flat">
                        <a:noFill/>
                      </a:ln>
                      <a:solidFill>
                        <a:schemeClr val="bg1"/>
                      </a:solidFill>
                      <a:effectLst>
                        <a:glow rad="76200">
                          <a:schemeClr val="tx1"/>
                        </a:glow>
                      </a:effectLst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747-8749-9C1C-7BD1A369BD3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ln w="12700" cap="flat">
                        <a:noFill/>
                      </a:ln>
                      <a:solidFill>
                        <a:schemeClr val="bg1"/>
                      </a:solidFill>
                      <a:effectLst>
                        <a:glow rad="76200">
                          <a:schemeClr val="tx1"/>
                        </a:glow>
                      </a:effectLst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747-8749-9C1C-7BD1A369BD3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ln w="12700" cap="flat">
                        <a:noFill/>
                      </a:ln>
                      <a:solidFill>
                        <a:schemeClr val="bg1"/>
                      </a:solidFill>
                      <a:effectLst>
                        <a:glow rad="76200">
                          <a:schemeClr val="tx1"/>
                        </a:glow>
                      </a:effectLst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A747-8749-9C1C-7BD1A369BD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spc="0" baseline="0">
                    <a:ln w="12700" cap="flat">
                      <a:noFill/>
                    </a:ln>
                    <a:solidFill>
                      <a:schemeClr val="bg1"/>
                    </a:solidFill>
                    <a:effectLst>
                      <a:glow rad="76200">
                        <a:schemeClr val="tx1"/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'Total Energy'!$B$5:$B$7</c:f>
              <c:strCache>
                <c:ptCount val="3"/>
                <c:pt idx="0">
                  <c:v>Electricity</c:v>
                </c:pt>
                <c:pt idx="1">
                  <c:v>Demand</c:v>
                </c:pt>
                <c:pt idx="2">
                  <c:v>Natural Gas</c:v>
                </c:pt>
              </c:strCache>
            </c:strRef>
          </c:cat>
          <c:val>
            <c:numRef>
              <c:f>'Total Energy'!$E$5:$E$7</c:f>
              <c:numCache>
                <c:formatCode>#,##0_);\(#,##0\)</c:formatCode>
                <c:ptCount val="3"/>
                <c:pt idx="0">
                  <c:v>1419135.41</c:v>
                </c:pt>
                <c:pt idx="1">
                  <c:v>141414.25</c:v>
                </c:pt>
                <c:pt idx="2">
                  <c:v>1158864.29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747-8749-9C1C-7BD1A369BD3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1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Total Energy Cost vs. Billing Month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792984758484137"/>
          <c:y val="0.10960502333041704"/>
          <c:w val="0.8316330524473915"/>
          <c:h val="0.74974281860600744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'Monthly Cost'!$C$4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invertIfNegative val="1"/>
          <c:dPt>
            <c:idx val="0"/>
            <c:invertIfNegative val="1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DE-1D4B-B464-CBE402335572}"/>
              </c:ext>
            </c:extLst>
          </c:dPt>
          <c:cat>
            <c:strRef>
              <c:f>'Monthly Cost'!$B$6:$B$17</c:f>
              <c:strCache>
                <c:ptCount val="12"/>
                <c:pt idx="0">
                  <c:v>Jul 22</c:v>
                </c:pt>
                <c:pt idx="1">
                  <c:v>Aug 22</c:v>
                </c:pt>
                <c:pt idx="2">
                  <c:v>Sep 22</c:v>
                </c:pt>
                <c:pt idx="3">
                  <c:v>Oct 22</c:v>
                </c:pt>
                <c:pt idx="4">
                  <c:v>Nov 22</c:v>
                </c:pt>
                <c:pt idx="5">
                  <c:v>Dec 22</c:v>
                </c:pt>
                <c:pt idx="6">
                  <c:v>Jan 23</c:v>
                </c:pt>
                <c:pt idx="7">
                  <c:v>Feb 23</c:v>
                </c:pt>
                <c:pt idx="8">
                  <c:v>Mar 23</c:v>
                </c:pt>
                <c:pt idx="9">
                  <c:v>Apr 23</c:v>
                </c:pt>
                <c:pt idx="10">
                  <c:v>May 23</c:v>
                </c:pt>
                <c:pt idx="11">
                  <c:v>Jun 23</c:v>
                </c:pt>
              </c:strCache>
            </c:strRef>
          </c:cat>
          <c:val>
            <c:numRef>
              <c:f>'Raw Data'!$D$7:$D$18</c:f>
              <c:numCache>
                <c:formatCode>#,##0_);\(#,##0\)</c:formatCode>
                <c:ptCount val="12"/>
                <c:pt idx="0">
                  <c:v>112187.25</c:v>
                </c:pt>
                <c:pt idx="1">
                  <c:v>105810.33</c:v>
                </c:pt>
                <c:pt idx="2">
                  <c:v>113295.70999999999</c:v>
                </c:pt>
                <c:pt idx="3">
                  <c:v>190071.66</c:v>
                </c:pt>
                <c:pt idx="4">
                  <c:v>107034.78</c:v>
                </c:pt>
                <c:pt idx="5">
                  <c:v>109757.79000000001</c:v>
                </c:pt>
                <c:pt idx="6">
                  <c:v>116930.2</c:v>
                </c:pt>
                <c:pt idx="7">
                  <c:v>116021.33</c:v>
                </c:pt>
                <c:pt idx="8">
                  <c:v>105996.93</c:v>
                </c:pt>
                <c:pt idx="9">
                  <c:v>112845.42</c:v>
                </c:pt>
                <c:pt idx="10">
                  <c:v>112862.44</c:v>
                </c:pt>
                <c:pt idx="11">
                  <c:v>116321.57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6EDE-1D4B-B464-CBE402335572}"/>
            </c:ext>
          </c:extLst>
        </c:ser>
        <c:ser>
          <c:idx val="1"/>
          <c:order val="1"/>
          <c:tx>
            <c:strRef>
              <c:f>'Monthly Cost'!$D$4</c:f>
              <c:strCache>
                <c:ptCount val="1"/>
                <c:pt idx="0">
                  <c:v>Demand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  <a:effectLst/>
          </c:spPr>
          <c:invertIfNegative val="1"/>
          <c:cat>
            <c:strRef>
              <c:f>'Monthly Cost'!$B$6:$B$17</c:f>
              <c:strCache>
                <c:ptCount val="12"/>
                <c:pt idx="0">
                  <c:v>Jul 22</c:v>
                </c:pt>
                <c:pt idx="1">
                  <c:v>Aug 22</c:v>
                </c:pt>
                <c:pt idx="2">
                  <c:v>Sep 22</c:v>
                </c:pt>
                <c:pt idx="3">
                  <c:v>Oct 22</c:v>
                </c:pt>
                <c:pt idx="4">
                  <c:v>Nov 22</c:v>
                </c:pt>
                <c:pt idx="5">
                  <c:v>Dec 22</c:v>
                </c:pt>
                <c:pt idx="6">
                  <c:v>Jan 23</c:v>
                </c:pt>
                <c:pt idx="7">
                  <c:v>Feb 23</c:v>
                </c:pt>
                <c:pt idx="8">
                  <c:v>Mar 23</c:v>
                </c:pt>
                <c:pt idx="9">
                  <c:v>Apr 23</c:v>
                </c:pt>
                <c:pt idx="10">
                  <c:v>May 23</c:v>
                </c:pt>
                <c:pt idx="11">
                  <c:v>Jun 23</c:v>
                </c:pt>
              </c:strCache>
            </c:strRef>
          </c:cat>
          <c:val>
            <c:numRef>
              <c:f>'Raw Data'!$F$7:$F$18</c:f>
              <c:numCache>
                <c:formatCode>#,##0_);\(#,##0\)</c:formatCode>
                <c:ptCount val="12"/>
                <c:pt idx="0">
                  <c:v>11246.72</c:v>
                </c:pt>
                <c:pt idx="1">
                  <c:v>9182.59</c:v>
                </c:pt>
                <c:pt idx="2">
                  <c:v>10833.23</c:v>
                </c:pt>
                <c:pt idx="3">
                  <c:v>10877.58</c:v>
                </c:pt>
                <c:pt idx="4">
                  <c:v>11915.23</c:v>
                </c:pt>
                <c:pt idx="5">
                  <c:v>11415.33</c:v>
                </c:pt>
                <c:pt idx="6">
                  <c:v>16318.08</c:v>
                </c:pt>
                <c:pt idx="7">
                  <c:v>16362.32</c:v>
                </c:pt>
                <c:pt idx="8">
                  <c:v>11909.08</c:v>
                </c:pt>
                <c:pt idx="9">
                  <c:v>10557.39</c:v>
                </c:pt>
                <c:pt idx="10">
                  <c:v>9342.08</c:v>
                </c:pt>
                <c:pt idx="11">
                  <c:v>11454.62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1-6EDE-1D4B-B464-CBE402335572}"/>
            </c:ext>
          </c:extLst>
        </c:ser>
        <c:ser>
          <c:idx val="2"/>
          <c:order val="2"/>
          <c:tx>
            <c:strRef>
              <c:f>'Monthly Cost'!$E$4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1"/>
          <c:cat>
            <c:strRef>
              <c:f>'Monthly Cost'!$B$6:$B$17</c:f>
              <c:strCache>
                <c:ptCount val="12"/>
                <c:pt idx="0">
                  <c:v>Jul 22</c:v>
                </c:pt>
                <c:pt idx="1">
                  <c:v>Aug 22</c:v>
                </c:pt>
                <c:pt idx="2">
                  <c:v>Sep 22</c:v>
                </c:pt>
                <c:pt idx="3">
                  <c:v>Oct 22</c:v>
                </c:pt>
                <c:pt idx="4">
                  <c:v>Nov 22</c:v>
                </c:pt>
                <c:pt idx="5">
                  <c:v>Dec 22</c:v>
                </c:pt>
                <c:pt idx="6">
                  <c:v>Jan 23</c:v>
                </c:pt>
                <c:pt idx="7">
                  <c:v>Feb 23</c:v>
                </c:pt>
                <c:pt idx="8">
                  <c:v>Mar 23</c:v>
                </c:pt>
                <c:pt idx="9">
                  <c:v>Apr 23</c:v>
                </c:pt>
                <c:pt idx="10">
                  <c:v>May 23</c:v>
                </c:pt>
                <c:pt idx="11">
                  <c:v>Jun 23</c:v>
                </c:pt>
              </c:strCache>
            </c:strRef>
          </c:cat>
          <c:val>
            <c:numRef>
              <c:f>'Raw Data'!$N$7:$N$18</c:f>
              <c:numCache>
                <c:formatCode>#,##0_);\(#,##0\)</c:formatCode>
                <c:ptCount val="12"/>
                <c:pt idx="0">
                  <c:v>104545.84</c:v>
                </c:pt>
                <c:pt idx="1">
                  <c:v>96610.76</c:v>
                </c:pt>
                <c:pt idx="2">
                  <c:v>89239.59</c:v>
                </c:pt>
                <c:pt idx="3">
                  <c:v>99192.69</c:v>
                </c:pt>
                <c:pt idx="4">
                  <c:v>95129.01</c:v>
                </c:pt>
                <c:pt idx="5">
                  <c:v>77783.38</c:v>
                </c:pt>
                <c:pt idx="6">
                  <c:v>79413.899999999994</c:v>
                </c:pt>
                <c:pt idx="7">
                  <c:v>86054.1</c:v>
                </c:pt>
                <c:pt idx="8">
                  <c:v>79062.47</c:v>
                </c:pt>
                <c:pt idx="9">
                  <c:v>105077.37</c:v>
                </c:pt>
                <c:pt idx="10">
                  <c:v>118518.95</c:v>
                </c:pt>
                <c:pt idx="11">
                  <c:v>128236.23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2-6EDE-1D4B-B464-CBE402335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52994865"/>
        <c:axId val="1634779946"/>
      </c:barChart>
      <c:dateAx>
        <c:axId val="195299486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779946"/>
        <c:crosses val="autoZero"/>
        <c:auto val="0"/>
        <c:lblOffset val="100"/>
        <c:baseTimeUnit val="months"/>
        <c:majorUnit val="1"/>
        <c:majorTimeUnit val="months"/>
      </c:dateAx>
      <c:valAx>
        <c:axId val="163477994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Energy Cost [$]</a:t>
                </a:r>
              </a:p>
            </c:rich>
          </c:tx>
          <c:layout>
            <c:manualLayout>
              <c:xMode val="edge"/>
              <c:yMode val="edge"/>
              <c:x val="1.0425012662890829E-3"/>
              <c:y val="0.3447253207932341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299486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5486400" cy="3657600"/>
    <xdr:graphicFrame macro="">
      <xdr:nvGraphicFramePr>
        <xdr:cNvPr id="2" name="Chart 8" descr="EU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6</xdr:col>
      <xdr:colOff>0</xdr:colOff>
      <xdr:row>1</xdr:row>
      <xdr:rowOff>0</xdr:rowOff>
    </xdr:from>
    <xdr:ext cx="5486400" cy="3657600"/>
    <xdr:graphicFrame macro="">
      <xdr:nvGraphicFramePr>
        <xdr:cNvPr id="3" name="Chart 10" descr="DU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12</xdr:col>
      <xdr:colOff>0</xdr:colOff>
      <xdr:row>1</xdr:row>
      <xdr:rowOff>0</xdr:rowOff>
    </xdr:from>
    <xdr:ext cx="5486400" cy="3657600"/>
    <xdr:graphicFrame macro="">
      <xdr:nvGraphicFramePr>
        <xdr:cNvPr id="4" name="Chart 12" descr="FU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0</xdr:col>
      <xdr:colOff>0</xdr:colOff>
      <xdr:row>26</xdr:row>
      <xdr:rowOff>0</xdr:rowOff>
    </xdr:from>
    <xdr:ext cx="5486400" cy="3657600"/>
    <xdr:graphicFrame macro="">
      <xdr:nvGraphicFramePr>
        <xdr:cNvPr id="6" name="Chart 9" descr="EC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6</xdr:col>
      <xdr:colOff>0</xdr:colOff>
      <xdr:row>26</xdr:row>
      <xdr:rowOff>0</xdr:rowOff>
    </xdr:from>
    <xdr:ext cx="5486400" cy="3657600"/>
    <xdr:graphicFrame macro="">
      <xdr:nvGraphicFramePr>
        <xdr:cNvPr id="7" name="Chart 11" descr="DC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12</xdr:col>
      <xdr:colOff>0</xdr:colOff>
      <xdr:row>26</xdr:row>
      <xdr:rowOff>0</xdr:rowOff>
    </xdr:from>
    <xdr:ext cx="5486400" cy="3657600"/>
    <xdr:graphicFrame macro="">
      <xdr:nvGraphicFramePr>
        <xdr:cNvPr id="16" name="Chart 13" descr="FC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5486400" cy="3657600"/>
    <xdr:graphicFrame macro="">
      <xdr:nvGraphicFramePr>
        <xdr:cNvPr id="3" name="Chart 14" descr="EUPi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6</xdr:col>
      <xdr:colOff>0</xdr:colOff>
      <xdr:row>14</xdr:row>
      <xdr:rowOff>0</xdr:rowOff>
    </xdr:from>
    <xdr:ext cx="5486400" cy="3657600"/>
    <xdr:graphicFrame macro="">
      <xdr:nvGraphicFramePr>
        <xdr:cNvPr id="5" name="Chart 15" descr="ECPi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8229600" cy="5486400"/>
    <xdr:graphicFrame macro="">
      <xdr:nvGraphicFramePr>
        <xdr:cNvPr id="3" name="Chart 18" descr="Total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W985"/>
  <sheetViews>
    <sheetView workbookViewId="0">
      <selection activeCell="D8" sqref="D8"/>
    </sheetView>
  </sheetViews>
  <sheetFormatPr baseColWidth="10" defaultColWidth="12.6640625" defaultRowHeight="15" customHeight="1" x14ac:dyDescent="0.15"/>
  <cols>
    <col min="1" max="23" width="15.83203125" customWidth="1"/>
  </cols>
  <sheetData>
    <row r="1" spans="1:23" ht="100" customHeight="1" thickBot="1" x14ac:dyDescent="0.25">
      <c r="A1" s="3"/>
      <c r="B1" s="26"/>
      <c r="C1" s="26"/>
      <c r="D1" s="26"/>
      <c r="E1" s="26"/>
      <c r="F1" s="26"/>
      <c r="G1" s="26"/>
      <c r="H1" s="26"/>
      <c r="I1" s="26"/>
      <c r="J1" s="3"/>
      <c r="K1" s="25"/>
      <c r="L1" s="25"/>
      <c r="M1" s="25"/>
      <c r="N1" s="25"/>
    </row>
    <row r="2" spans="1:23" ht="25" customHeight="1" x14ac:dyDescent="0.2">
      <c r="A2" s="3"/>
      <c r="B2" s="103" t="s">
        <v>33</v>
      </c>
      <c r="C2" s="104"/>
      <c r="D2" s="104"/>
      <c r="E2" s="104"/>
      <c r="F2" s="104"/>
      <c r="G2" s="104"/>
      <c r="H2" s="104"/>
      <c r="I2" s="105"/>
      <c r="J2" s="3"/>
      <c r="K2" s="97" t="str">
        <f>_xlfn.CONCAT(Q2," Usage and Cost by Month")</f>
        <v>Natural Gas Usage and Cost by Month</v>
      </c>
      <c r="L2" s="98"/>
      <c r="M2" s="98"/>
      <c r="N2" s="99"/>
      <c r="P2" s="71" t="s">
        <v>48</v>
      </c>
      <c r="Q2" s="79" t="s">
        <v>29</v>
      </c>
    </row>
    <row r="3" spans="1:23" ht="25" customHeight="1" thickBot="1" x14ac:dyDescent="0.25">
      <c r="A3" s="3"/>
      <c r="B3" s="106"/>
      <c r="C3" s="107"/>
      <c r="D3" s="107"/>
      <c r="E3" s="107"/>
      <c r="F3" s="107"/>
      <c r="G3" s="107"/>
      <c r="H3" s="107"/>
      <c r="I3" s="108"/>
      <c r="J3" s="4"/>
      <c r="K3" s="100"/>
      <c r="L3" s="101"/>
      <c r="M3" s="101"/>
      <c r="N3" s="102"/>
      <c r="P3" s="71" t="s">
        <v>49</v>
      </c>
      <c r="Q3" s="79" t="s">
        <v>41</v>
      </c>
    </row>
    <row r="4" spans="1:23" ht="25" customHeight="1" x14ac:dyDescent="0.2">
      <c r="A4" s="3"/>
      <c r="B4" s="34" t="s">
        <v>0</v>
      </c>
      <c r="C4" s="35" t="s">
        <v>0</v>
      </c>
      <c r="D4" s="35" t="s">
        <v>5</v>
      </c>
      <c r="E4" s="35" t="s">
        <v>1</v>
      </c>
      <c r="F4" s="35" t="s">
        <v>2</v>
      </c>
      <c r="G4" s="35" t="s">
        <v>3</v>
      </c>
      <c r="H4" s="35" t="s">
        <v>4</v>
      </c>
      <c r="I4" s="36" t="s">
        <v>4</v>
      </c>
      <c r="J4" s="4"/>
      <c r="K4" s="34" t="str">
        <f>Q2</f>
        <v>Natural Gas</v>
      </c>
      <c r="L4" s="45" t="str">
        <f>Q2</f>
        <v>Natural Gas</v>
      </c>
      <c r="M4" s="45" t="str">
        <f>Q2</f>
        <v>Natural Gas</v>
      </c>
      <c r="N4" s="46" t="str">
        <f>Q2</f>
        <v>Natural Gas</v>
      </c>
      <c r="P4" s="75" t="s">
        <v>38</v>
      </c>
      <c r="Q4" s="75">
        <f>VLOOKUP(Q2,P7:W14,MATCH(Q3,P6:W6,0),FALSE)</f>
        <v>1.036</v>
      </c>
    </row>
    <row r="5" spans="1:23" ht="25" customHeight="1" x14ac:dyDescent="0.2">
      <c r="A5" s="3"/>
      <c r="B5" s="5" t="s">
        <v>14</v>
      </c>
      <c r="C5" s="6" t="s">
        <v>5</v>
      </c>
      <c r="D5" s="6" t="s">
        <v>6</v>
      </c>
      <c r="E5" s="6" t="s">
        <v>2</v>
      </c>
      <c r="F5" s="6" t="s">
        <v>6</v>
      </c>
      <c r="G5" s="6" t="s">
        <v>7</v>
      </c>
      <c r="H5" s="6" t="s">
        <v>6</v>
      </c>
      <c r="I5" s="7" t="s">
        <v>5</v>
      </c>
      <c r="J5" s="4"/>
      <c r="K5" s="5" t="s">
        <v>14</v>
      </c>
      <c r="L5" s="6" t="s">
        <v>5</v>
      </c>
      <c r="M5" s="6" t="s">
        <v>5</v>
      </c>
      <c r="N5" s="7" t="s">
        <v>16</v>
      </c>
      <c r="P5" s="74" t="s">
        <v>50</v>
      </c>
      <c r="Q5" s="80">
        <v>44743</v>
      </c>
    </row>
    <row r="6" spans="1:23" ht="25" customHeight="1" thickBot="1" x14ac:dyDescent="0.25">
      <c r="A6" s="3"/>
      <c r="B6" s="37" t="s">
        <v>15</v>
      </c>
      <c r="C6" s="38" t="s">
        <v>8</v>
      </c>
      <c r="D6" s="38" t="s">
        <v>9</v>
      </c>
      <c r="E6" s="38" t="s">
        <v>10</v>
      </c>
      <c r="F6" s="38" t="s">
        <v>9</v>
      </c>
      <c r="G6" s="38" t="s">
        <v>9</v>
      </c>
      <c r="H6" s="38" t="s">
        <v>9</v>
      </c>
      <c r="I6" s="39" t="s">
        <v>11</v>
      </c>
      <c r="J6" s="4"/>
      <c r="K6" s="37" t="s">
        <v>15</v>
      </c>
      <c r="L6" s="38" t="str">
        <f>_xlfn.CONCAT("[",Q3,"]")</f>
        <v>[Mcf]</v>
      </c>
      <c r="M6" s="38" t="s">
        <v>11</v>
      </c>
      <c r="N6" s="39" t="s">
        <v>9</v>
      </c>
      <c r="P6" s="67" t="s">
        <v>43</v>
      </c>
      <c r="Q6" s="76" t="s">
        <v>39</v>
      </c>
      <c r="R6" s="76" t="s">
        <v>40</v>
      </c>
      <c r="S6" s="76" t="s">
        <v>41</v>
      </c>
      <c r="T6" s="76" t="s">
        <v>42</v>
      </c>
      <c r="U6" s="76" t="s">
        <v>45</v>
      </c>
      <c r="V6" s="76" t="s">
        <v>46</v>
      </c>
      <c r="W6" s="76" t="s">
        <v>44</v>
      </c>
    </row>
    <row r="7" spans="1:23" ht="25" customHeight="1" x14ac:dyDescent="0.2">
      <c r="A7" s="3"/>
      <c r="B7" s="23" t="str">
        <f>TEXT(EDATE($Q$5,0),"mmm yy")</f>
        <v>Jul 22</v>
      </c>
      <c r="C7" s="81">
        <v>1384234</v>
      </c>
      <c r="D7" s="81">
        <v>112187.25</v>
      </c>
      <c r="E7" s="81">
        <v>2930</v>
      </c>
      <c r="F7" s="81">
        <v>11246.72</v>
      </c>
      <c r="G7" s="81">
        <f>H7-D7-F7</f>
        <v>4000.0000000000018</v>
      </c>
      <c r="H7" s="81">
        <v>127433.97</v>
      </c>
      <c r="I7" s="84">
        <f>C7*0.003412/0.33</f>
        <v>14312.140630303031</v>
      </c>
      <c r="J7" s="4"/>
      <c r="K7" s="23" t="str">
        <f t="shared" ref="K7:K18" si="0">B7</f>
        <v>Jul 22</v>
      </c>
      <c r="L7" s="87">
        <v>36311.129999999997</v>
      </c>
      <c r="M7" s="8">
        <f>L7*$Q$4</f>
        <v>37618.330679999999</v>
      </c>
      <c r="N7" s="90">
        <v>104545.84</v>
      </c>
      <c r="P7" s="68" t="s">
        <v>29</v>
      </c>
      <c r="Q7" s="76">
        <v>1</v>
      </c>
      <c r="R7" s="76">
        <v>0.1</v>
      </c>
      <c r="S7" s="76">
        <v>1.036</v>
      </c>
      <c r="T7" s="76">
        <v>0.1036</v>
      </c>
      <c r="U7" s="76"/>
      <c r="V7" s="76"/>
      <c r="W7" s="76"/>
    </row>
    <row r="8" spans="1:23" ht="25" customHeight="1" x14ac:dyDescent="0.2">
      <c r="A8" s="3"/>
      <c r="B8" s="24" t="str">
        <f>TEXT(EDATE($Q$5,1),"mmm yy")</f>
        <v>Aug 22</v>
      </c>
      <c r="C8" s="82">
        <v>1311914</v>
      </c>
      <c r="D8" s="82">
        <v>105810.33</v>
      </c>
      <c r="E8" s="82">
        <v>2720</v>
      </c>
      <c r="F8" s="82">
        <v>9182.59</v>
      </c>
      <c r="G8" s="82">
        <f>H8-D8-F8</f>
        <v>3999.9999999999964</v>
      </c>
      <c r="H8" s="82">
        <v>118992.92</v>
      </c>
      <c r="I8" s="85">
        <f>C8*0.003412/0.33</f>
        <v>13564.395660606062</v>
      </c>
      <c r="J8" s="4"/>
      <c r="K8" s="24" t="str">
        <f t="shared" si="0"/>
        <v>Aug 22</v>
      </c>
      <c r="L8" s="88">
        <v>30510.85</v>
      </c>
      <c r="M8" s="10">
        <f>L8*$Q$4</f>
        <v>31609.240600000001</v>
      </c>
      <c r="N8" s="91">
        <v>96610.76</v>
      </c>
      <c r="P8" s="67" t="s">
        <v>31</v>
      </c>
      <c r="Q8" s="76"/>
      <c r="R8" s="76"/>
      <c r="S8" s="76">
        <v>2.5499999999999998</v>
      </c>
      <c r="T8" s="76">
        <v>0.255</v>
      </c>
      <c r="U8" s="76">
        <v>9.1499999999999998E-2</v>
      </c>
      <c r="V8" s="76"/>
      <c r="W8" s="76"/>
    </row>
    <row r="9" spans="1:23" ht="25" customHeight="1" x14ac:dyDescent="0.2">
      <c r="A9" s="3"/>
      <c r="B9" s="24" t="str">
        <f>TEXT(EDATE($Q$5,2),"mmm yy")</f>
        <v>Sep 22</v>
      </c>
      <c r="C9" s="82">
        <v>1402432</v>
      </c>
      <c r="D9" s="82">
        <v>113295.70999999999</v>
      </c>
      <c r="E9" s="82">
        <v>2950</v>
      </c>
      <c r="F9" s="82">
        <v>10833.23</v>
      </c>
      <c r="G9" s="82">
        <f t="shared" ref="G9:G17" si="1">H9-D9-F9</f>
        <v>4000.0000000000109</v>
      </c>
      <c r="H9" s="82">
        <v>128128.94</v>
      </c>
      <c r="I9" s="85">
        <f t="shared" ref="I9:I17" si="2">C9*0.003412/0.33</f>
        <v>14500.296921212121</v>
      </c>
      <c r="J9" s="4"/>
      <c r="K9" s="24" t="str">
        <f t="shared" si="0"/>
        <v>Sep 22</v>
      </c>
      <c r="L9" s="88">
        <v>27991.1</v>
      </c>
      <c r="M9" s="10">
        <f t="shared" ref="M9:M17" si="3">L9*$Q$4</f>
        <v>28998.779599999998</v>
      </c>
      <c r="N9" s="91">
        <v>89239.59</v>
      </c>
      <c r="P9" s="69" t="s">
        <v>47</v>
      </c>
      <c r="Q9" s="76"/>
      <c r="R9" s="76"/>
      <c r="S9" s="76">
        <v>3.2</v>
      </c>
      <c r="T9" s="76">
        <v>0.32</v>
      </c>
      <c r="U9" s="76">
        <v>0.10199999999999999</v>
      </c>
      <c r="V9" s="77"/>
      <c r="W9" s="76"/>
    </row>
    <row r="10" spans="1:23" ht="25" customHeight="1" x14ac:dyDescent="0.2">
      <c r="A10" s="3"/>
      <c r="B10" s="24" t="str">
        <f>TEXT(EDATE($Q$5,3),"mmm yy")</f>
        <v>Oct 22</v>
      </c>
      <c r="C10" s="82">
        <v>2358602</v>
      </c>
      <c r="D10" s="82">
        <v>190071.66</v>
      </c>
      <c r="E10" s="82">
        <v>2556</v>
      </c>
      <c r="F10" s="82">
        <v>10877.58</v>
      </c>
      <c r="G10" s="82">
        <f t="shared" si="1"/>
        <v>3999.9999999999873</v>
      </c>
      <c r="H10" s="82">
        <v>204949.24</v>
      </c>
      <c r="I10" s="85">
        <f t="shared" si="2"/>
        <v>24386.515224242423</v>
      </c>
      <c r="J10" s="4"/>
      <c r="K10" s="24" t="str">
        <f t="shared" si="0"/>
        <v>Oct 22</v>
      </c>
      <c r="L10" s="88">
        <v>33437.660000000003</v>
      </c>
      <c r="M10" s="10">
        <f t="shared" si="3"/>
        <v>34641.415760000004</v>
      </c>
      <c r="N10" s="91">
        <v>99192.69</v>
      </c>
      <c r="P10" s="69" t="s">
        <v>34</v>
      </c>
      <c r="Q10" s="76"/>
      <c r="R10" s="76"/>
      <c r="S10" s="76"/>
      <c r="T10" s="77"/>
      <c r="U10" s="76">
        <v>0.13739999999999999</v>
      </c>
      <c r="V10" s="76"/>
      <c r="W10" s="76"/>
    </row>
    <row r="11" spans="1:23" ht="25" customHeight="1" x14ac:dyDescent="0.2">
      <c r="A11" s="3"/>
      <c r="B11" s="24" t="str">
        <f>TEXT(EDATE($Q$5,4),"mmm yy")</f>
        <v>Nov 22</v>
      </c>
      <c r="C11" s="82">
        <v>1338996</v>
      </c>
      <c r="D11" s="82">
        <v>107034.78</v>
      </c>
      <c r="E11" s="82">
        <v>2795.1881200490484</v>
      </c>
      <c r="F11" s="82">
        <v>11915.23</v>
      </c>
      <c r="G11" s="82">
        <f t="shared" si="1"/>
        <v>3999.9900000000016</v>
      </c>
      <c r="H11" s="82">
        <v>122950</v>
      </c>
      <c r="I11" s="85">
        <f t="shared" si="2"/>
        <v>13844.407127272729</v>
      </c>
      <c r="J11" s="4"/>
      <c r="K11" s="24" t="str">
        <f t="shared" si="0"/>
        <v>Nov 22</v>
      </c>
      <c r="L11" s="88">
        <v>32212.62</v>
      </c>
      <c r="M11" s="10">
        <f t="shared" si="3"/>
        <v>33372.274319999997</v>
      </c>
      <c r="N11" s="91">
        <v>95129.01</v>
      </c>
      <c r="P11" s="68" t="s">
        <v>32</v>
      </c>
      <c r="Q11" s="76"/>
      <c r="R11" s="76"/>
      <c r="S11" s="76"/>
      <c r="T11" s="76"/>
      <c r="U11" s="76">
        <v>0.14000000000000001</v>
      </c>
      <c r="V11" s="76"/>
      <c r="W11" s="78"/>
    </row>
    <row r="12" spans="1:23" ht="25" customHeight="1" x14ac:dyDescent="0.2">
      <c r="A12" s="3"/>
      <c r="B12" s="24" t="str">
        <f>TEXT(EDATE($Q$5,5),"mmm yy")</f>
        <v>Dec 22</v>
      </c>
      <c r="C12" s="82">
        <v>1338142</v>
      </c>
      <c r="D12" s="82">
        <v>109757.79000000001</v>
      </c>
      <c r="E12" s="82">
        <v>2795.9760558395405</v>
      </c>
      <c r="F12" s="82">
        <v>11415.33</v>
      </c>
      <c r="G12" s="82">
        <f t="shared" si="1"/>
        <v>3999.9999999999873</v>
      </c>
      <c r="H12" s="82">
        <v>125173.12</v>
      </c>
      <c r="I12" s="85">
        <f t="shared" si="2"/>
        <v>13835.577284848485</v>
      </c>
      <c r="J12" s="4"/>
      <c r="K12" s="24" t="str">
        <f t="shared" si="0"/>
        <v>Dec 22</v>
      </c>
      <c r="L12" s="88">
        <v>25238.78</v>
      </c>
      <c r="M12" s="10">
        <f t="shared" si="3"/>
        <v>26147.376079999998</v>
      </c>
      <c r="N12" s="91">
        <v>77783.38</v>
      </c>
      <c r="P12" s="68" t="s">
        <v>35</v>
      </c>
      <c r="Q12" s="76"/>
      <c r="R12" s="76"/>
      <c r="S12" s="76"/>
      <c r="T12" s="76"/>
      <c r="U12" s="76">
        <v>0.14399999999999999</v>
      </c>
      <c r="V12" s="76"/>
      <c r="W12" s="78"/>
    </row>
    <row r="13" spans="1:23" ht="25" customHeight="1" x14ac:dyDescent="0.2">
      <c r="A13" s="3"/>
      <c r="B13" s="24" t="str">
        <f>TEXT(EDATE($Q$5,6),"mmm yy")</f>
        <v>Jan 23</v>
      </c>
      <c r="C13" s="82">
        <v>1456049</v>
      </c>
      <c r="D13" s="82">
        <v>116930.2</v>
      </c>
      <c r="E13" s="82">
        <v>2811.4235985488122</v>
      </c>
      <c r="F13" s="82">
        <v>16318.08</v>
      </c>
      <c r="G13" s="82">
        <f t="shared" si="1"/>
        <v>4000.0000000000018</v>
      </c>
      <c r="H13" s="82">
        <v>137248.28</v>
      </c>
      <c r="I13" s="85">
        <f t="shared" si="2"/>
        <v>15054.664206060605</v>
      </c>
      <c r="J13" s="4"/>
      <c r="K13" s="24" t="str">
        <f t="shared" si="0"/>
        <v>Jan 23</v>
      </c>
      <c r="L13" s="88">
        <v>25523.07</v>
      </c>
      <c r="M13" s="10">
        <f t="shared" si="3"/>
        <v>26441.900519999999</v>
      </c>
      <c r="N13" s="91">
        <v>79413.899999999994</v>
      </c>
      <c r="P13" s="68" t="s">
        <v>36</v>
      </c>
      <c r="Q13" s="76"/>
      <c r="R13" s="76"/>
      <c r="S13" s="76"/>
      <c r="T13" s="76"/>
      <c r="U13" s="76">
        <v>0.152</v>
      </c>
      <c r="V13" s="76"/>
      <c r="W13" s="78"/>
    </row>
    <row r="14" spans="1:23" ht="25" customHeight="1" x14ac:dyDescent="0.2">
      <c r="A14" s="3"/>
      <c r="B14" s="24" t="str">
        <f>TEXT(EDATE($Q$5,7),"mmm yy")</f>
        <v>Feb 23</v>
      </c>
      <c r="C14" s="82">
        <v>1464718</v>
      </c>
      <c r="D14" s="82">
        <v>116021.33</v>
      </c>
      <c r="E14" s="82">
        <v>2815.6428364697422</v>
      </c>
      <c r="F14" s="82">
        <v>16362.32</v>
      </c>
      <c r="G14" s="82">
        <f t="shared" si="1"/>
        <v>3999.9999999999927</v>
      </c>
      <c r="H14" s="82">
        <v>136383.65</v>
      </c>
      <c r="I14" s="85">
        <f t="shared" si="2"/>
        <v>15144.296412121212</v>
      </c>
      <c r="J14" s="4"/>
      <c r="K14" s="24" t="str">
        <f t="shared" si="0"/>
        <v>Feb 23</v>
      </c>
      <c r="L14" s="88">
        <v>27372.79</v>
      </c>
      <c r="M14" s="10">
        <f t="shared" si="3"/>
        <v>28358.210440000003</v>
      </c>
      <c r="N14" s="91">
        <v>86054.1</v>
      </c>
      <c r="P14" s="68" t="s">
        <v>37</v>
      </c>
      <c r="Q14" s="76"/>
      <c r="R14" s="76"/>
      <c r="S14" s="76"/>
      <c r="T14" s="76"/>
      <c r="U14" s="76"/>
      <c r="V14" s="76">
        <v>2800000</v>
      </c>
      <c r="W14" s="76">
        <v>83.34</v>
      </c>
    </row>
    <row r="15" spans="1:23" ht="25" customHeight="1" x14ac:dyDescent="0.2">
      <c r="A15" s="3"/>
      <c r="B15" s="24" t="str">
        <f>TEXT(EDATE($Q$5,8),"mmm yy")</f>
        <v>Mar 23</v>
      </c>
      <c r="C15" s="82">
        <v>1293209</v>
      </c>
      <c r="D15" s="82">
        <v>105996.93</v>
      </c>
      <c r="E15" s="82">
        <v>2739</v>
      </c>
      <c r="F15" s="82">
        <v>11909.08</v>
      </c>
      <c r="G15" s="82">
        <f t="shared" si="1"/>
        <v>4000.0000000000164</v>
      </c>
      <c r="H15" s="82">
        <v>121906.01000000001</v>
      </c>
      <c r="I15" s="85">
        <f t="shared" si="2"/>
        <v>13370.997296969697</v>
      </c>
      <c r="J15" s="4"/>
      <c r="K15" s="24" t="str">
        <f t="shared" si="0"/>
        <v>Mar 23</v>
      </c>
      <c r="L15" s="88">
        <v>25227.72</v>
      </c>
      <c r="M15" s="10">
        <f t="shared" si="3"/>
        <v>26135.917920000004</v>
      </c>
      <c r="N15" s="91">
        <v>79062.47</v>
      </c>
    </row>
    <row r="16" spans="1:23" ht="25" customHeight="1" x14ac:dyDescent="0.2">
      <c r="A16" s="3"/>
      <c r="B16" s="24" t="str">
        <f>TEXT(EDATE($Q$5,9),"mmm yy")</f>
        <v>Apr 23</v>
      </c>
      <c r="C16" s="82">
        <v>1384787.9878681675</v>
      </c>
      <c r="D16" s="82">
        <v>112845.42</v>
      </c>
      <c r="E16" s="82">
        <v>2793.784770922698</v>
      </c>
      <c r="F16" s="82">
        <v>10557.39</v>
      </c>
      <c r="G16" s="82">
        <f t="shared" si="1"/>
        <v>4000</v>
      </c>
      <c r="H16" s="82">
        <v>127402.81</v>
      </c>
      <c r="I16" s="85">
        <f t="shared" si="2"/>
        <v>14317.868529109659</v>
      </c>
      <c r="J16" s="4"/>
      <c r="K16" s="24" t="str">
        <f t="shared" si="0"/>
        <v>Apr 23</v>
      </c>
      <c r="L16" s="88">
        <v>34904.32</v>
      </c>
      <c r="M16" s="10">
        <f t="shared" si="3"/>
        <v>36160.875520000001</v>
      </c>
      <c r="N16" s="91">
        <v>105077.37</v>
      </c>
    </row>
    <row r="17" spans="1:14" ht="25" customHeight="1" x14ac:dyDescent="0.2">
      <c r="A17" s="3"/>
      <c r="B17" s="24" t="str">
        <f>TEXT(EDATE($Q$5,10),"mmm yy")</f>
        <v>May 23</v>
      </c>
      <c r="C17" s="82">
        <v>1458890</v>
      </c>
      <c r="D17" s="82">
        <v>112862.44</v>
      </c>
      <c r="E17" s="82">
        <v>2788.1916668673757</v>
      </c>
      <c r="F17" s="82">
        <v>9342.08</v>
      </c>
      <c r="G17" s="82">
        <f t="shared" si="1"/>
        <v>3999.9999999999873</v>
      </c>
      <c r="H17" s="82">
        <v>126204.51999999999</v>
      </c>
      <c r="I17" s="85">
        <f t="shared" si="2"/>
        <v>15084.038424242424</v>
      </c>
      <c r="J17" s="4"/>
      <c r="K17" s="24" t="str">
        <f t="shared" si="0"/>
        <v>May 23</v>
      </c>
      <c r="L17" s="88">
        <v>39036.019999999997</v>
      </c>
      <c r="M17" s="10">
        <f t="shared" si="3"/>
        <v>40441.316719999995</v>
      </c>
      <c r="N17" s="91">
        <v>118518.95</v>
      </c>
    </row>
    <row r="18" spans="1:14" ht="25" customHeight="1" thickBot="1" x14ac:dyDescent="0.25">
      <c r="A18" s="3"/>
      <c r="B18" s="40" t="str">
        <f>TEXT(EDATE($Q$5,11),"mmm yy")</f>
        <v>Jun 23</v>
      </c>
      <c r="C18" s="83">
        <v>1430891</v>
      </c>
      <c r="D18" s="83">
        <v>116321.57</v>
      </c>
      <c r="E18" s="83">
        <v>2799.2014498729936</v>
      </c>
      <c r="F18" s="83">
        <v>11454.62</v>
      </c>
      <c r="G18" s="83">
        <f>H18-D18-F18</f>
        <v>3999.9999999999945</v>
      </c>
      <c r="H18" s="83">
        <v>131776.19</v>
      </c>
      <c r="I18" s="86">
        <f>C18*0.003412/0.33</f>
        <v>14794.545733333332</v>
      </c>
      <c r="J18" s="4"/>
      <c r="K18" s="40" t="str">
        <f t="shared" si="0"/>
        <v>Jun 23</v>
      </c>
      <c r="L18" s="89">
        <v>40927.550000000003</v>
      </c>
      <c r="M18" s="47">
        <f>L18*$Q$4</f>
        <v>42400.941800000008</v>
      </c>
      <c r="N18" s="92">
        <v>128236.23</v>
      </c>
    </row>
    <row r="19" spans="1:14" ht="25" customHeight="1" thickBot="1" x14ac:dyDescent="0.25">
      <c r="A19" s="3"/>
      <c r="B19" s="41" t="s">
        <v>4</v>
      </c>
      <c r="C19" s="42">
        <f t="shared" ref="C19:I19" si="4">SUM(C7:C18)</f>
        <v>17622864.987868167</v>
      </c>
      <c r="D19" s="42">
        <f t="shared" si="4"/>
        <v>1419135.41</v>
      </c>
      <c r="E19" s="42">
        <f t="shared" si="4"/>
        <v>33494.408498570214</v>
      </c>
      <c r="F19" s="43">
        <f t="shared" si="4"/>
        <v>141414.25</v>
      </c>
      <c r="G19" s="43">
        <f t="shared" si="4"/>
        <v>47999.989999999969</v>
      </c>
      <c r="H19" s="42">
        <f t="shared" si="4"/>
        <v>1608549.6500000001</v>
      </c>
      <c r="I19" s="44">
        <f t="shared" si="4"/>
        <v>182209.74345032181</v>
      </c>
      <c r="J19" s="4"/>
      <c r="K19" s="49" t="s">
        <v>17</v>
      </c>
      <c r="L19" s="50">
        <f t="shared" ref="L19:N19" si="5">SUM(L7:L18)</f>
        <v>378693.61</v>
      </c>
      <c r="M19" s="50">
        <f t="shared" si="5"/>
        <v>392326.57996</v>
      </c>
      <c r="N19" s="51">
        <f t="shared" si="5"/>
        <v>1158864.29</v>
      </c>
    </row>
    <row r="20" spans="1:14" ht="25" customHeight="1" x14ac:dyDescent="0.2">
      <c r="A20" s="3"/>
      <c r="B20" s="4"/>
      <c r="C20" s="4"/>
      <c r="D20" s="4"/>
      <c r="E20" s="11"/>
      <c r="F20" s="4"/>
      <c r="G20" s="4"/>
      <c r="H20" s="4"/>
      <c r="I20" s="4"/>
      <c r="J20" s="4"/>
      <c r="K20" s="12"/>
      <c r="L20" s="13"/>
      <c r="M20" s="14"/>
      <c r="N20" s="15"/>
    </row>
    <row r="21" spans="1:14" ht="25" customHeight="1" x14ac:dyDescent="0.2">
      <c r="A21" s="3"/>
      <c r="B21" s="95" t="s">
        <v>24</v>
      </c>
      <c r="C21" s="94"/>
      <c r="D21" s="16">
        <f>D19/C19</f>
        <v>8.0528075938671326E-2</v>
      </c>
      <c r="E21" s="17" t="s">
        <v>12</v>
      </c>
      <c r="F21" s="3"/>
      <c r="G21" s="3"/>
      <c r="H21" s="3"/>
      <c r="I21" s="3"/>
      <c r="J21" s="4"/>
    </row>
    <row r="22" spans="1:14" ht="25" customHeight="1" x14ac:dyDescent="0.2">
      <c r="A22" s="3"/>
      <c r="B22" s="95" t="s">
        <v>24</v>
      </c>
      <c r="C22" s="96"/>
      <c r="D22" s="18">
        <f>D19/I19</f>
        <v>7.7884715884412463</v>
      </c>
      <c r="E22" s="19" t="s">
        <v>26</v>
      </c>
      <c r="F22" s="3"/>
      <c r="G22" s="29"/>
      <c r="H22" s="29"/>
      <c r="I22" s="30"/>
      <c r="J22" s="4"/>
    </row>
    <row r="23" spans="1:14" ht="25" customHeight="1" x14ac:dyDescent="0.2">
      <c r="A23" s="3"/>
      <c r="B23" s="95" t="s">
        <v>25</v>
      </c>
      <c r="C23" s="94"/>
      <c r="D23" s="20">
        <f>F19/E19</f>
        <v>4.2220255958852535</v>
      </c>
      <c r="E23" s="17" t="s">
        <v>13</v>
      </c>
      <c r="F23" s="3"/>
      <c r="G23" s="29"/>
      <c r="H23" s="29"/>
      <c r="I23" s="30"/>
      <c r="J23" s="4"/>
    </row>
    <row r="24" spans="1:14" ht="25" customHeight="1" x14ac:dyDescent="0.2">
      <c r="A24" s="3"/>
      <c r="B24" s="93" t="str">
        <f xml:space="preserve"> _xlfn.CONCAT( Q2, " Cost :")</f>
        <v>Natural Gas Cost :</v>
      </c>
      <c r="C24" s="94"/>
      <c r="D24" s="18">
        <f>N19/M19</f>
        <v>2.9538255861179556</v>
      </c>
      <c r="E24" s="21" t="s">
        <v>18</v>
      </c>
      <c r="F24" s="4"/>
      <c r="G24" s="29"/>
      <c r="H24" s="29"/>
      <c r="I24" s="30"/>
      <c r="J24" s="4"/>
    </row>
    <row r="25" spans="1:14" ht="25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2.75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2.75" customHeight="1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2.75" customHeight="1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2.75" customHeight="1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2.75" customHeight="1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2.75" customHeight="1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2.75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14" ht="12.75" customHeight="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2:14" ht="12.75" customHeight="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2:14" ht="12.75" customHeight="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2:14" ht="12.75" customHeight="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2:14" ht="12.75" customHeight="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2:14" ht="12.75" customHeight="1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2:14" ht="12.75" customHeight="1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2:14" ht="12.75" customHeight="1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2:14" ht="12.75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2:14" ht="12.75" customHeight="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2:14" ht="12.75" customHeight="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2:14" ht="12.75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2:14" ht="12.75" customHeight="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2:14" ht="12.75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2:14" ht="12.75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2:14" ht="12.75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2:14" ht="12.75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2:14" ht="12.75" customHeight="1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2:14" ht="12.75" customHeight="1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2:14" ht="12.75" customHeight="1" x14ac:dyDescent="0.2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2:14" ht="12.75" customHeight="1" x14ac:dyDescent="0.2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2:14" ht="12.75" customHeight="1" x14ac:dyDescent="0.2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2:14" ht="12.75" customHeight="1" x14ac:dyDescent="0.2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2:14" ht="12.75" customHeight="1" x14ac:dyDescent="0.2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2:14" ht="12.75" customHeight="1" x14ac:dyDescent="0.2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2:14" ht="12.75" customHeight="1" x14ac:dyDescent="0.2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2:14" ht="12.75" customHeight="1" x14ac:dyDescent="0.2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2:14" ht="12.75" customHeight="1" x14ac:dyDescent="0.2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2:14" ht="12.75" customHeight="1" x14ac:dyDescent="0.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2:14" ht="12.75" customHeight="1" x14ac:dyDescent="0.2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2:14" ht="12.75" customHeight="1" x14ac:dyDescent="0.2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2:14" ht="12.75" customHeight="1" x14ac:dyDescent="0.2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2:14" ht="12.75" customHeight="1" x14ac:dyDescent="0.2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2:14" ht="12.75" customHeight="1" x14ac:dyDescent="0.2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2:14" ht="12.75" customHeight="1" x14ac:dyDescent="0.2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2:14" ht="12.75" customHeight="1" x14ac:dyDescent="0.2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2:14" ht="12.75" customHeight="1" x14ac:dyDescent="0.2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2:14" ht="12.75" customHeight="1" x14ac:dyDescent="0.2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2:14" ht="12.75" customHeight="1" x14ac:dyDescent="0.2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2:14" ht="12.75" customHeight="1" x14ac:dyDescent="0.2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2:14" ht="12.75" customHeight="1" x14ac:dyDescent="0.2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2:14" ht="12.75" customHeight="1" x14ac:dyDescent="0.2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2:14" ht="12.75" customHeight="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2:14" ht="12.75" customHeight="1" x14ac:dyDescent="0.2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2:14" ht="12.75" customHeight="1" x14ac:dyDescent="0.2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2:14" ht="12.75" customHeight="1" x14ac:dyDescent="0.2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2:14" ht="12.75" customHeight="1" x14ac:dyDescent="0.2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2:14" ht="12.75" customHeight="1" x14ac:dyDescent="0.2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2:14" ht="12.75" customHeight="1" x14ac:dyDescent="0.2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2:14" ht="12.75" customHeight="1" x14ac:dyDescent="0.2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2:14" ht="12.75" customHeight="1" x14ac:dyDescent="0.2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2:14" ht="12.75" customHeight="1" x14ac:dyDescent="0.2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2:14" ht="12.75" customHeight="1" x14ac:dyDescent="0.2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2:14" ht="12.75" customHeight="1" x14ac:dyDescent="0.2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2:14" ht="12.75" customHeight="1" x14ac:dyDescent="0.2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2:14" ht="12.75" customHeight="1" x14ac:dyDescent="0.2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2:14" ht="12.75" customHeight="1" x14ac:dyDescent="0.2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2:14" ht="12.75" customHeight="1" x14ac:dyDescent="0.2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2:14" ht="12.75" customHeight="1" x14ac:dyDescent="0.2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2:14" ht="12.75" customHeight="1" x14ac:dyDescent="0.2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2:14" ht="12.75" customHeight="1" x14ac:dyDescent="0.2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2:14" ht="12.75" customHeight="1" x14ac:dyDescent="0.2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2:14" ht="12.75" customHeight="1" x14ac:dyDescent="0.2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2:14" ht="12.75" customHeight="1" x14ac:dyDescent="0.2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2:14" ht="12.75" customHeight="1" x14ac:dyDescent="0.2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2:14" ht="12.75" customHeight="1" x14ac:dyDescent="0.2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2:14" ht="12.75" customHeight="1" x14ac:dyDescent="0.2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2:14" ht="12.75" customHeight="1" x14ac:dyDescent="0.2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2:14" ht="12.75" customHeight="1" x14ac:dyDescent="0.2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2:14" ht="12.75" customHeight="1" x14ac:dyDescent="0.2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2:14" ht="12.75" customHeight="1" x14ac:dyDescent="0.2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2:14" ht="12.75" customHeight="1" x14ac:dyDescent="0.2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2:14" ht="12.75" customHeight="1" x14ac:dyDescent="0.2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2:14" ht="12.75" customHeight="1" x14ac:dyDescent="0.2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2:14" ht="12.75" customHeight="1" x14ac:dyDescent="0.2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2:14" ht="12.75" customHeight="1" x14ac:dyDescent="0.2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2:14" ht="12.75" customHeight="1" x14ac:dyDescent="0.2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2:14" ht="12.75" customHeight="1" x14ac:dyDescent="0.2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2:14" ht="12.75" customHeight="1" x14ac:dyDescent="0.2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2:14" ht="12.75" customHeight="1" x14ac:dyDescent="0.2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2:14" ht="12.7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2:14" ht="12.7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2:14" ht="12.75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2:14" ht="12.75" customHeigh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2:14" ht="12.75" customHeigh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2:14" ht="12.75" customHeight="1" x14ac:dyDescent="0.2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2:14" ht="12.75" customHeight="1" x14ac:dyDescent="0.2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2:14" ht="12.75" customHeight="1" x14ac:dyDescent="0.2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2:14" ht="12.75" customHeight="1" x14ac:dyDescent="0.2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2:14" ht="12.75" customHeight="1" x14ac:dyDescent="0.2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2:14" ht="12.75" customHeight="1" x14ac:dyDescent="0.2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2:14" ht="12.75" customHeight="1" x14ac:dyDescent="0.2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2:14" ht="12.75" customHeight="1" x14ac:dyDescent="0.2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2:14" ht="12.75" customHeight="1" x14ac:dyDescent="0.2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2:14" ht="12.75" customHeight="1" x14ac:dyDescent="0.2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2:14" ht="12.75" customHeight="1" x14ac:dyDescent="0.2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2:14" ht="12.75" customHeight="1" x14ac:dyDescent="0.2">
      <c r="B129" s="2"/>
      <c r="C129" s="2"/>
      <c r="D129" s="2"/>
      <c r="E129" s="2"/>
      <c r="F129" s="2"/>
      <c r="G129" s="2"/>
      <c r="H129" s="2"/>
      <c r="I129" s="2"/>
      <c r="J129" s="1"/>
      <c r="K129" s="1"/>
      <c r="L129" s="1"/>
      <c r="M129" s="1"/>
      <c r="N129" s="1"/>
    </row>
    <row r="130" spans="2:14" ht="12.75" customHeight="1" x14ac:dyDescent="0.2">
      <c r="B130" s="2"/>
      <c r="C130" s="2"/>
      <c r="D130" s="2"/>
      <c r="E130" s="2"/>
      <c r="F130" s="2"/>
      <c r="G130" s="2"/>
      <c r="H130" s="2"/>
      <c r="I130" s="2"/>
      <c r="J130" s="1"/>
      <c r="K130" s="1"/>
      <c r="L130" s="1"/>
      <c r="M130" s="1"/>
      <c r="N130" s="1"/>
    </row>
    <row r="131" spans="2:14" ht="12.75" customHeight="1" x14ac:dyDescent="0.2">
      <c r="B131" s="2"/>
      <c r="C131" s="2"/>
      <c r="D131" s="2"/>
      <c r="E131" s="2"/>
      <c r="F131" s="2"/>
      <c r="G131" s="2"/>
      <c r="H131" s="2"/>
      <c r="I131" s="2"/>
      <c r="J131" s="1"/>
      <c r="K131" s="1"/>
      <c r="L131" s="1"/>
      <c r="M131" s="1"/>
      <c r="N131" s="1"/>
    </row>
    <row r="132" spans="2:14" ht="12.75" customHeight="1" x14ac:dyDescent="0.2">
      <c r="B132" s="2"/>
      <c r="C132" s="2"/>
      <c r="D132" s="2"/>
      <c r="E132" s="2"/>
      <c r="F132" s="2"/>
      <c r="G132" s="2"/>
      <c r="H132" s="2"/>
      <c r="I132" s="2"/>
      <c r="J132" s="1"/>
      <c r="K132" s="1"/>
      <c r="L132" s="1"/>
      <c r="M132" s="1"/>
      <c r="N132" s="1"/>
    </row>
    <row r="133" spans="2:14" ht="12.75" customHeight="1" x14ac:dyDescent="0.2">
      <c r="B133" s="2"/>
      <c r="C133" s="2"/>
      <c r="D133" s="2"/>
      <c r="E133" s="2"/>
      <c r="F133" s="2"/>
      <c r="G133" s="2"/>
      <c r="H133" s="2"/>
      <c r="I133" s="2"/>
      <c r="J133" s="1"/>
      <c r="K133" s="1"/>
      <c r="L133" s="1"/>
      <c r="M133" s="1"/>
      <c r="N133" s="1"/>
    </row>
    <row r="134" spans="2:14" ht="12.75" customHeight="1" x14ac:dyDescent="0.2">
      <c r="B134" s="2"/>
      <c r="C134" s="2"/>
      <c r="D134" s="2"/>
      <c r="E134" s="2"/>
      <c r="F134" s="2"/>
      <c r="G134" s="2"/>
      <c r="H134" s="2"/>
      <c r="I134" s="2"/>
      <c r="J134" s="1"/>
      <c r="K134" s="1"/>
      <c r="L134" s="1"/>
      <c r="M134" s="1"/>
      <c r="N134" s="1"/>
    </row>
    <row r="135" spans="2:14" ht="12.75" customHeight="1" x14ac:dyDescent="0.2">
      <c r="B135" s="2"/>
      <c r="C135" s="2"/>
      <c r="D135" s="2"/>
      <c r="E135" s="2"/>
      <c r="F135" s="2"/>
      <c r="G135" s="2"/>
      <c r="H135" s="2"/>
      <c r="I135" s="2"/>
      <c r="J135" s="1"/>
      <c r="K135" s="1"/>
      <c r="L135" s="1"/>
      <c r="M135" s="1"/>
      <c r="N135" s="1"/>
    </row>
    <row r="136" spans="2:14" ht="12.75" customHeight="1" x14ac:dyDescent="0.2">
      <c r="B136" s="2"/>
      <c r="C136" s="2"/>
      <c r="D136" s="2"/>
      <c r="E136" s="2"/>
      <c r="F136" s="2"/>
      <c r="G136" s="2"/>
      <c r="H136" s="2"/>
      <c r="I136" s="2"/>
      <c r="J136" s="1"/>
      <c r="K136" s="1"/>
      <c r="L136" s="1"/>
      <c r="M136" s="1"/>
      <c r="N136" s="1"/>
    </row>
    <row r="137" spans="2:14" ht="12.75" customHeight="1" x14ac:dyDescent="0.2">
      <c r="B137" s="2"/>
      <c r="C137" s="2"/>
      <c r="D137" s="2"/>
      <c r="E137" s="2"/>
      <c r="F137" s="2"/>
      <c r="G137" s="2"/>
      <c r="H137" s="2"/>
      <c r="I137" s="2"/>
      <c r="J137" s="1"/>
      <c r="K137" s="1"/>
      <c r="L137" s="1"/>
      <c r="M137" s="1"/>
      <c r="N137" s="1"/>
    </row>
    <row r="138" spans="2:14" ht="12.75" customHeight="1" x14ac:dyDescent="0.2">
      <c r="B138" s="2"/>
      <c r="C138" s="2"/>
      <c r="D138" s="2"/>
      <c r="E138" s="2"/>
      <c r="F138" s="2"/>
      <c r="G138" s="2"/>
      <c r="H138" s="2"/>
      <c r="I138" s="2"/>
      <c r="J138" s="1"/>
      <c r="K138" s="1"/>
      <c r="L138" s="1"/>
      <c r="M138" s="1"/>
      <c r="N138" s="1"/>
    </row>
    <row r="139" spans="2:14" ht="12.75" customHeight="1" x14ac:dyDescent="0.2">
      <c r="B139" s="2"/>
      <c r="C139" s="2"/>
      <c r="D139" s="2"/>
      <c r="E139" s="2"/>
      <c r="F139" s="2"/>
      <c r="G139" s="2"/>
      <c r="H139" s="2"/>
      <c r="I139" s="2"/>
      <c r="J139" s="1"/>
      <c r="K139" s="1"/>
      <c r="L139" s="1"/>
      <c r="M139" s="1"/>
      <c r="N139" s="1"/>
    </row>
    <row r="140" spans="2:14" ht="12.75" customHeight="1" x14ac:dyDescent="0.2">
      <c r="B140" s="2"/>
      <c r="C140" s="2"/>
      <c r="D140" s="2"/>
      <c r="E140" s="2"/>
      <c r="F140" s="2"/>
      <c r="G140" s="2"/>
      <c r="H140" s="2"/>
      <c r="I140" s="2"/>
      <c r="J140" s="1"/>
      <c r="K140" s="1"/>
      <c r="L140" s="1"/>
      <c r="M140" s="1"/>
      <c r="N140" s="1"/>
    </row>
    <row r="141" spans="2:14" ht="12.75" customHeight="1" x14ac:dyDescent="0.2">
      <c r="B141" s="2"/>
      <c r="C141" s="2"/>
      <c r="D141" s="2"/>
      <c r="E141" s="2"/>
      <c r="F141" s="2"/>
      <c r="G141" s="2"/>
      <c r="H141" s="2"/>
      <c r="I141" s="2"/>
      <c r="J141" s="1"/>
      <c r="K141" s="1"/>
      <c r="L141" s="1"/>
      <c r="M141" s="1"/>
      <c r="N141" s="1"/>
    </row>
    <row r="142" spans="2:14" ht="12.75" customHeight="1" x14ac:dyDescent="0.2">
      <c r="B142" s="2"/>
      <c r="C142" s="2"/>
      <c r="D142" s="2"/>
      <c r="E142" s="2"/>
      <c r="F142" s="2"/>
      <c r="G142" s="2"/>
      <c r="H142" s="2"/>
      <c r="I142" s="2"/>
      <c r="J142" s="1"/>
      <c r="K142" s="1"/>
      <c r="L142" s="1"/>
      <c r="M142" s="1"/>
      <c r="N142" s="1"/>
    </row>
    <row r="143" spans="2:14" ht="12.75" customHeight="1" x14ac:dyDescent="0.2">
      <c r="B143" s="2"/>
      <c r="C143" s="2"/>
      <c r="D143" s="2"/>
      <c r="E143" s="2"/>
      <c r="F143" s="2"/>
      <c r="G143" s="2"/>
      <c r="H143" s="2"/>
      <c r="I143" s="2"/>
      <c r="J143" s="1"/>
      <c r="K143" s="1"/>
      <c r="L143" s="1"/>
      <c r="M143" s="1"/>
      <c r="N143" s="1"/>
    </row>
    <row r="144" spans="2:14" ht="12.75" customHeight="1" x14ac:dyDescent="0.2">
      <c r="B144" s="2"/>
      <c r="C144" s="2"/>
      <c r="D144" s="2"/>
      <c r="E144" s="2"/>
      <c r="F144" s="2"/>
      <c r="G144" s="2"/>
      <c r="H144" s="2"/>
      <c r="I144" s="2"/>
      <c r="J144" s="1"/>
      <c r="K144" s="1"/>
      <c r="L144" s="1"/>
      <c r="M144" s="1"/>
      <c r="N144" s="1"/>
    </row>
    <row r="145" spans="2:14" ht="12.75" customHeight="1" x14ac:dyDescent="0.2">
      <c r="B145" s="2"/>
      <c r="C145" s="2"/>
      <c r="D145" s="2"/>
      <c r="E145" s="2"/>
      <c r="F145" s="2"/>
      <c r="G145" s="2"/>
      <c r="H145" s="2"/>
      <c r="I145" s="2"/>
      <c r="J145" s="1"/>
      <c r="K145" s="1"/>
      <c r="L145" s="1"/>
      <c r="M145" s="1"/>
      <c r="N145" s="1"/>
    </row>
    <row r="146" spans="2:14" ht="12.75" customHeight="1" x14ac:dyDescent="0.2">
      <c r="B146" s="2"/>
      <c r="C146" s="2"/>
      <c r="D146" s="2"/>
      <c r="E146" s="2"/>
      <c r="F146" s="2"/>
      <c r="G146" s="2"/>
      <c r="H146" s="2"/>
      <c r="I146" s="2"/>
      <c r="J146" s="1"/>
      <c r="K146" s="1"/>
      <c r="L146" s="1"/>
      <c r="M146" s="1"/>
      <c r="N146" s="1"/>
    </row>
    <row r="147" spans="2:14" ht="12.75" customHeight="1" x14ac:dyDescent="0.2">
      <c r="B147" s="2"/>
      <c r="C147" s="2"/>
      <c r="D147" s="2"/>
      <c r="E147" s="2"/>
      <c r="F147" s="2"/>
      <c r="G147" s="2"/>
      <c r="H147" s="2"/>
      <c r="I147" s="2"/>
      <c r="J147" s="1"/>
      <c r="K147" s="1"/>
      <c r="L147" s="1"/>
      <c r="M147" s="1"/>
      <c r="N147" s="1"/>
    </row>
    <row r="148" spans="2:14" ht="12.75" customHeight="1" x14ac:dyDescent="0.2">
      <c r="B148" s="2"/>
      <c r="C148" s="2"/>
      <c r="D148" s="2"/>
      <c r="E148" s="2"/>
      <c r="F148" s="2"/>
      <c r="G148" s="2"/>
      <c r="H148" s="2"/>
      <c r="I148" s="2"/>
      <c r="J148" s="1"/>
      <c r="K148" s="1"/>
      <c r="L148" s="1"/>
      <c r="M148" s="1"/>
      <c r="N148" s="1"/>
    </row>
    <row r="149" spans="2:14" ht="12.75" customHeight="1" x14ac:dyDescent="0.2">
      <c r="B149" s="2"/>
      <c r="C149" s="2"/>
      <c r="D149" s="2"/>
      <c r="E149" s="2"/>
      <c r="F149" s="2"/>
      <c r="G149" s="2"/>
      <c r="H149" s="2"/>
      <c r="I149" s="2"/>
      <c r="J149" s="1"/>
      <c r="K149" s="1"/>
      <c r="L149" s="1"/>
      <c r="M149" s="1"/>
      <c r="N149" s="1"/>
    </row>
    <row r="150" spans="2:14" ht="12.75" customHeight="1" x14ac:dyDescent="0.2">
      <c r="B150" s="2"/>
      <c r="C150" s="2"/>
      <c r="D150" s="2"/>
      <c r="E150" s="2"/>
      <c r="F150" s="2"/>
      <c r="G150" s="2"/>
      <c r="H150" s="2"/>
      <c r="I150" s="2"/>
      <c r="J150" s="1"/>
      <c r="K150" s="1"/>
      <c r="L150" s="1"/>
      <c r="M150" s="1"/>
      <c r="N150" s="1"/>
    </row>
    <row r="151" spans="2:14" ht="12.75" customHeight="1" x14ac:dyDescent="0.2">
      <c r="B151" s="2"/>
      <c r="C151" s="2"/>
      <c r="D151" s="2"/>
      <c r="E151" s="2"/>
      <c r="F151" s="2"/>
      <c r="G151" s="2"/>
      <c r="H151" s="2"/>
      <c r="I151" s="2"/>
      <c r="J151" s="1"/>
      <c r="K151" s="1"/>
      <c r="L151" s="1"/>
      <c r="M151" s="1"/>
      <c r="N151" s="1"/>
    </row>
    <row r="152" spans="2:14" ht="12.75" customHeight="1" x14ac:dyDescent="0.2">
      <c r="B152" s="2"/>
      <c r="C152" s="2"/>
      <c r="D152" s="2"/>
      <c r="E152" s="2"/>
      <c r="F152" s="2"/>
      <c r="G152" s="2"/>
      <c r="H152" s="2"/>
      <c r="I152" s="2"/>
      <c r="J152" s="1"/>
      <c r="K152" s="1"/>
      <c r="L152" s="1"/>
      <c r="M152" s="1"/>
      <c r="N152" s="1"/>
    </row>
    <row r="153" spans="2:14" ht="12.75" customHeight="1" x14ac:dyDescent="0.2">
      <c r="B153" s="2"/>
      <c r="C153" s="2"/>
      <c r="D153" s="2"/>
      <c r="E153" s="2"/>
      <c r="F153" s="2"/>
      <c r="G153" s="2"/>
      <c r="H153" s="2"/>
      <c r="I153" s="2"/>
      <c r="J153" s="1"/>
      <c r="K153" s="1"/>
      <c r="L153" s="1"/>
      <c r="M153" s="1"/>
      <c r="N153" s="1"/>
    </row>
    <row r="154" spans="2:14" ht="12.75" customHeight="1" x14ac:dyDescent="0.2">
      <c r="B154" s="2"/>
      <c r="C154" s="2"/>
      <c r="D154" s="2"/>
      <c r="E154" s="2"/>
      <c r="F154" s="2"/>
      <c r="G154" s="2"/>
      <c r="H154" s="2"/>
      <c r="I154" s="2"/>
      <c r="J154" s="1"/>
      <c r="K154" s="1"/>
      <c r="L154" s="1"/>
      <c r="M154" s="1"/>
      <c r="N154" s="1"/>
    </row>
    <row r="155" spans="2:14" ht="12.75" customHeight="1" x14ac:dyDescent="0.2">
      <c r="B155" s="2"/>
      <c r="C155" s="2"/>
      <c r="D155" s="2"/>
      <c r="E155" s="2"/>
      <c r="F155" s="2"/>
      <c r="G155" s="2"/>
      <c r="H155" s="2"/>
      <c r="I155" s="2"/>
      <c r="J155" s="1"/>
      <c r="K155" s="1"/>
      <c r="L155" s="1"/>
      <c r="M155" s="1"/>
      <c r="N155" s="1"/>
    </row>
    <row r="156" spans="2:14" ht="12.75" customHeight="1" x14ac:dyDescent="0.2">
      <c r="B156" s="2"/>
      <c r="C156" s="2"/>
      <c r="D156" s="2"/>
      <c r="E156" s="2"/>
      <c r="F156" s="2"/>
      <c r="G156" s="2"/>
      <c r="H156" s="2"/>
      <c r="I156" s="2"/>
      <c r="J156" s="1"/>
      <c r="K156" s="1"/>
      <c r="L156" s="1"/>
      <c r="M156" s="1"/>
      <c r="N156" s="1"/>
    </row>
    <row r="157" spans="2:14" ht="12.75" customHeight="1" x14ac:dyDescent="0.2">
      <c r="B157" s="2"/>
      <c r="C157" s="2"/>
      <c r="D157" s="2"/>
      <c r="E157" s="2"/>
      <c r="F157" s="2"/>
      <c r="G157" s="2"/>
      <c r="H157" s="2"/>
      <c r="I157" s="2"/>
      <c r="J157" s="1"/>
      <c r="K157" s="1"/>
      <c r="L157" s="1"/>
      <c r="M157" s="1"/>
      <c r="N157" s="1"/>
    </row>
    <row r="158" spans="2:14" ht="12.75" customHeight="1" x14ac:dyDescent="0.2">
      <c r="B158" s="2"/>
      <c r="C158" s="2"/>
      <c r="D158" s="2"/>
      <c r="E158" s="2"/>
      <c r="F158" s="2"/>
      <c r="G158" s="2"/>
      <c r="H158" s="2"/>
      <c r="I158" s="2"/>
      <c r="J158" s="1"/>
      <c r="K158" s="1"/>
      <c r="L158" s="1"/>
      <c r="M158" s="1"/>
      <c r="N158" s="1"/>
    </row>
    <row r="159" spans="2:14" ht="12.75" customHeight="1" x14ac:dyDescent="0.2">
      <c r="B159" s="2"/>
      <c r="C159" s="2"/>
      <c r="D159" s="2"/>
      <c r="E159" s="2"/>
      <c r="F159" s="2"/>
      <c r="G159" s="2"/>
      <c r="H159" s="2"/>
      <c r="I159" s="2"/>
      <c r="J159" s="1"/>
      <c r="K159" s="1"/>
      <c r="L159" s="1"/>
      <c r="M159" s="1"/>
      <c r="N159" s="1"/>
    </row>
    <row r="160" spans="2:14" ht="12.75" customHeight="1" x14ac:dyDescent="0.2">
      <c r="B160" s="2"/>
      <c r="C160" s="2"/>
      <c r="D160" s="2"/>
      <c r="E160" s="2"/>
      <c r="F160" s="2"/>
      <c r="G160" s="2"/>
      <c r="H160" s="2"/>
      <c r="I160" s="2"/>
      <c r="J160" s="1"/>
      <c r="K160" s="1"/>
      <c r="L160" s="1"/>
      <c r="M160" s="1"/>
      <c r="N160" s="1"/>
    </row>
    <row r="161" spans="2:14" ht="12.75" customHeight="1" x14ac:dyDescent="0.2">
      <c r="B161" s="2"/>
      <c r="C161" s="2"/>
      <c r="D161" s="2"/>
      <c r="E161" s="2"/>
      <c r="F161" s="2"/>
      <c r="G161" s="2"/>
      <c r="H161" s="2"/>
      <c r="I161" s="2"/>
      <c r="J161" s="1"/>
      <c r="K161" s="1"/>
      <c r="L161" s="1"/>
      <c r="M161" s="1"/>
      <c r="N161" s="1"/>
    </row>
    <row r="162" spans="2:14" ht="12.75" customHeight="1" x14ac:dyDescent="0.2">
      <c r="B162" s="2"/>
      <c r="C162" s="2"/>
      <c r="D162" s="2"/>
      <c r="E162" s="2"/>
      <c r="F162" s="2"/>
      <c r="G162" s="2"/>
      <c r="H162" s="2"/>
      <c r="I162" s="2"/>
      <c r="J162" s="1"/>
      <c r="K162" s="1"/>
      <c r="L162" s="1"/>
      <c r="M162" s="1"/>
      <c r="N162" s="1"/>
    </row>
    <row r="163" spans="2:14" ht="12.75" customHeight="1" x14ac:dyDescent="0.2">
      <c r="B163" s="2"/>
      <c r="C163" s="2"/>
      <c r="D163" s="2"/>
      <c r="E163" s="2"/>
      <c r="F163" s="2"/>
      <c r="G163" s="2"/>
      <c r="H163" s="2"/>
      <c r="I163" s="2"/>
      <c r="J163" s="1"/>
      <c r="K163" s="1"/>
      <c r="L163" s="1"/>
      <c r="M163" s="1"/>
      <c r="N163" s="1"/>
    </row>
    <row r="164" spans="2:14" ht="12.75" customHeight="1" x14ac:dyDescent="0.2">
      <c r="B164" s="2"/>
      <c r="C164" s="2"/>
      <c r="D164" s="2"/>
      <c r="E164" s="2"/>
      <c r="F164" s="2"/>
      <c r="G164" s="2"/>
      <c r="H164" s="2"/>
      <c r="I164" s="2"/>
      <c r="J164" s="1"/>
      <c r="K164" s="1"/>
      <c r="L164" s="1"/>
      <c r="M164" s="1"/>
      <c r="N164" s="1"/>
    </row>
    <row r="165" spans="2:14" ht="12.75" customHeight="1" x14ac:dyDescent="0.2">
      <c r="B165" s="2"/>
      <c r="C165" s="2"/>
      <c r="D165" s="2"/>
      <c r="E165" s="2"/>
      <c r="F165" s="2"/>
      <c r="G165" s="2"/>
      <c r="H165" s="2"/>
      <c r="I165" s="2"/>
      <c r="J165" s="1"/>
      <c r="K165" s="1"/>
      <c r="L165" s="1"/>
      <c r="M165" s="1"/>
      <c r="N165" s="1"/>
    </row>
    <row r="166" spans="2:14" ht="12.75" customHeight="1" x14ac:dyDescent="0.2">
      <c r="B166" s="2"/>
      <c r="C166" s="2"/>
      <c r="D166" s="2"/>
      <c r="E166" s="2"/>
      <c r="F166" s="2"/>
      <c r="G166" s="2"/>
      <c r="H166" s="2"/>
      <c r="I166" s="2"/>
      <c r="J166" s="1"/>
      <c r="K166" s="1"/>
      <c r="L166" s="1"/>
      <c r="M166" s="1"/>
      <c r="N166" s="1"/>
    </row>
    <row r="167" spans="2:14" ht="12.75" customHeight="1" x14ac:dyDescent="0.2">
      <c r="B167" s="2"/>
      <c r="C167" s="2"/>
      <c r="D167" s="2"/>
      <c r="E167" s="2"/>
      <c r="F167" s="2"/>
      <c r="G167" s="2"/>
      <c r="H167" s="2"/>
      <c r="I167" s="2"/>
      <c r="J167" s="1"/>
      <c r="K167" s="1"/>
      <c r="L167" s="1"/>
      <c r="M167" s="1"/>
      <c r="N167" s="1"/>
    </row>
    <row r="168" spans="2:14" ht="12.75" customHeight="1" x14ac:dyDescent="0.2">
      <c r="B168" s="2"/>
      <c r="C168" s="2"/>
      <c r="D168" s="2"/>
      <c r="E168" s="2"/>
      <c r="F168" s="2"/>
      <c r="G168" s="2"/>
      <c r="H168" s="2"/>
      <c r="I168" s="2"/>
      <c r="J168" s="1"/>
      <c r="K168" s="1"/>
      <c r="L168" s="1"/>
      <c r="M168" s="1"/>
      <c r="N168" s="1"/>
    </row>
    <row r="169" spans="2:14" ht="12.75" customHeight="1" x14ac:dyDescent="0.2">
      <c r="B169" s="2"/>
      <c r="C169" s="2"/>
      <c r="D169" s="2"/>
      <c r="E169" s="2"/>
      <c r="F169" s="2"/>
      <c r="G169" s="2"/>
      <c r="H169" s="2"/>
      <c r="I169" s="2"/>
      <c r="J169" s="1"/>
      <c r="K169" s="1"/>
      <c r="L169" s="1"/>
      <c r="M169" s="1"/>
      <c r="N169" s="1"/>
    </row>
    <row r="170" spans="2:14" ht="12.75" customHeight="1" x14ac:dyDescent="0.2">
      <c r="B170" s="2"/>
      <c r="C170" s="2"/>
      <c r="D170" s="2"/>
      <c r="E170" s="2"/>
      <c r="F170" s="2"/>
      <c r="G170" s="2"/>
      <c r="H170" s="2"/>
      <c r="I170" s="2"/>
      <c r="J170" s="1"/>
      <c r="K170" s="1"/>
      <c r="L170" s="1"/>
      <c r="M170" s="1"/>
      <c r="N170" s="1"/>
    </row>
    <row r="171" spans="2:14" ht="12.75" customHeight="1" x14ac:dyDescent="0.2">
      <c r="B171" s="2"/>
      <c r="C171" s="2"/>
      <c r="D171" s="2"/>
      <c r="E171" s="2"/>
      <c r="F171" s="2"/>
      <c r="G171" s="2"/>
      <c r="H171" s="2"/>
      <c r="I171" s="2"/>
      <c r="J171" s="1"/>
      <c r="K171" s="1"/>
      <c r="L171" s="1"/>
      <c r="M171" s="1"/>
      <c r="N171" s="1"/>
    </row>
    <row r="172" spans="2:14" ht="12.75" customHeight="1" x14ac:dyDescent="0.2">
      <c r="B172" s="2"/>
      <c r="C172" s="2"/>
      <c r="D172" s="2"/>
      <c r="E172" s="2"/>
      <c r="F172" s="2"/>
      <c r="G172" s="2"/>
      <c r="H172" s="2"/>
      <c r="I172" s="2"/>
      <c r="J172" s="1"/>
      <c r="K172" s="1"/>
      <c r="L172" s="1"/>
      <c r="M172" s="1"/>
      <c r="N172" s="1"/>
    </row>
    <row r="173" spans="2:14" ht="12.75" customHeight="1" x14ac:dyDescent="0.2">
      <c r="B173" s="2"/>
      <c r="C173" s="2"/>
      <c r="D173" s="2"/>
      <c r="E173" s="2"/>
      <c r="F173" s="2"/>
      <c r="G173" s="2"/>
      <c r="H173" s="2"/>
      <c r="I173" s="2"/>
      <c r="J173" s="1"/>
      <c r="K173" s="1"/>
      <c r="L173" s="1"/>
      <c r="M173" s="1"/>
      <c r="N173" s="1"/>
    </row>
    <row r="174" spans="2:14" ht="12.75" customHeight="1" x14ac:dyDescent="0.2">
      <c r="B174" s="2"/>
      <c r="C174" s="2"/>
      <c r="D174" s="2"/>
      <c r="E174" s="2"/>
      <c r="F174" s="2"/>
      <c r="G174" s="2"/>
      <c r="H174" s="2"/>
      <c r="I174" s="2"/>
      <c r="J174" s="1"/>
      <c r="K174" s="1"/>
      <c r="L174" s="1"/>
      <c r="M174" s="1"/>
      <c r="N174" s="1"/>
    </row>
    <row r="175" spans="2:14" ht="12.75" customHeight="1" x14ac:dyDescent="0.2">
      <c r="B175" s="2"/>
      <c r="C175" s="2"/>
      <c r="D175" s="2"/>
      <c r="E175" s="2"/>
      <c r="F175" s="2"/>
      <c r="G175" s="2"/>
      <c r="H175" s="2"/>
      <c r="I175" s="2"/>
      <c r="J175" s="1"/>
      <c r="K175" s="1"/>
      <c r="L175" s="1"/>
      <c r="M175" s="1"/>
      <c r="N175" s="1"/>
    </row>
    <row r="176" spans="2:14" ht="12.75" customHeight="1" x14ac:dyDescent="0.2">
      <c r="B176" s="2"/>
      <c r="C176" s="2"/>
      <c r="D176" s="2"/>
      <c r="E176" s="2"/>
      <c r="F176" s="2"/>
      <c r="G176" s="2"/>
      <c r="H176" s="2"/>
      <c r="I176" s="2"/>
      <c r="J176" s="1"/>
      <c r="K176" s="1"/>
      <c r="L176" s="1"/>
      <c r="M176" s="1"/>
      <c r="N176" s="1"/>
    </row>
    <row r="177" spans="2:14" ht="12.75" customHeight="1" x14ac:dyDescent="0.2">
      <c r="B177" s="2"/>
      <c r="C177" s="2"/>
      <c r="D177" s="2"/>
      <c r="E177" s="2"/>
      <c r="F177" s="2"/>
      <c r="G177" s="2"/>
      <c r="H177" s="2"/>
      <c r="I177" s="2"/>
      <c r="J177" s="1"/>
      <c r="K177" s="1"/>
      <c r="L177" s="1"/>
      <c r="M177" s="1"/>
      <c r="N177" s="1"/>
    </row>
    <row r="178" spans="2:14" ht="12.75" customHeight="1" x14ac:dyDescent="0.2">
      <c r="B178" s="2"/>
      <c r="C178" s="2"/>
      <c r="D178" s="2"/>
      <c r="E178" s="2"/>
      <c r="F178" s="2"/>
      <c r="G178" s="2"/>
      <c r="H178" s="2"/>
      <c r="I178" s="2"/>
      <c r="J178" s="1"/>
      <c r="K178" s="1"/>
      <c r="L178" s="1"/>
      <c r="M178" s="1"/>
      <c r="N178" s="1"/>
    </row>
    <row r="179" spans="2:14" ht="12.75" customHeight="1" x14ac:dyDescent="0.2">
      <c r="B179" s="2"/>
      <c r="C179" s="2"/>
      <c r="D179" s="2"/>
      <c r="E179" s="2"/>
      <c r="F179" s="2"/>
      <c r="G179" s="2"/>
      <c r="H179" s="2"/>
      <c r="I179" s="2"/>
      <c r="J179" s="1"/>
      <c r="K179" s="1"/>
      <c r="L179" s="1"/>
      <c r="M179" s="1"/>
      <c r="N179" s="1"/>
    </row>
    <row r="180" spans="2:14" ht="12.75" customHeight="1" x14ac:dyDescent="0.2">
      <c r="B180" s="2"/>
      <c r="C180" s="2"/>
      <c r="D180" s="2"/>
      <c r="E180" s="2"/>
      <c r="F180" s="2"/>
      <c r="G180" s="2"/>
      <c r="H180" s="2"/>
      <c r="I180" s="2"/>
      <c r="J180" s="1"/>
      <c r="K180" s="1"/>
      <c r="L180" s="1"/>
      <c r="M180" s="1"/>
      <c r="N180" s="1"/>
    </row>
    <row r="181" spans="2:14" ht="12.75" customHeight="1" x14ac:dyDescent="0.2">
      <c r="B181" s="2"/>
      <c r="C181" s="2"/>
      <c r="D181" s="2"/>
      <c r="E181" s="2"/>
      <c r="F181" s="2"/>
      <c r="G181" s="2"/>
      <c r="H181" s="2"/>
      <c r="I181" s="2"/>
      <c r="J181" s="1"/>
      <c r="K181" s="1"/>
      <c r="L181" s="1"/>
      <c r="M181" s="1"/>
      <c r="N181" s="1"/>
    </row>
    <row r="182" spans="2:14" ht="12.75" customHeight="1" x14ac:dyDescent="0.2">
      <c r="B182" s="2"/>
      <c r="C182" s="2"/>
      <c r="D182" s="2"/>
      <c r="E182" s="2"/>
      <c r="F182" s="2"/>
      <c r="G182" s="2"/>
      <c r="H182" s="2"/>
      <c r="I182" s="2"/>
      <c r="J182" s="1"/>
      <c r="K182" s="1"/>
      <c r="L182" s="1"/>
      <c r="M182" s="1"/>
      <c r="N182" s="1"/>
    </row>
    <row r="183" spans="2:14" ht="12.75" customHeight="1" x14ac:dyDescent="0.2">
      <c r="B183" s="2"/>
      <c r="C183" s="2"/>
      <c r="D183" s="2"/>
      <c r="E183" s="2"/>
      <c r="F183" s="2"/>
      <c r="G183" s="2"/>
      <c r="H183" s="2"/>
      <c r="I183" s="2"/>
      <c r="J183" s="1"/>
      <c r="K183" s="1"/>
      <c r="L183" s="1"/>
      <c r="M183" s="1"/>
      <c r="N183" s="1"/>
    </row>
    <row r="184" spans="2:14" ht="12.75" customHeight="1" x14ac:dyDescent="0.2">
      <c r="B184" s="2"/>
      <c r="C184" s="2"/>
      <c r="D184" s="2"/>
      <c r="E184" s="2"/>
      <c r="F184" s="2"/>
      <c r="G184" s="2"/>
      <c r="H184" s="2"/>
      <c r="I184" s="2"/>
      <c r="J184" s="1"/>
      <c r="K184" s="1"/>
      <c r="L184" s="1"/>
      <c r="M184" s="1"/>
      <c r="N184" s="1"/>
    </row>
    <row r="185" spans="2:14" ht="12.75" customHeight="1" x14ac:dyDescent="0.2">
      <c r="B185" s="2"/>
      <c r="C185" s="2"/>
      <c r="D185" s="2"/>
      <c r="E185" s="2"/>
      <c r="F185" s="2"/>
      <c r="G185" s="2"/>
      <c r="H185" s="2"/>
      <c r="I185" s="2"/>
      <c r="J185" s="1"/>
      <c r="K185" s="1"/>
      <c r="L185" s="1"/>
      <c r="M185" s="1"/>
      <c r="N185" s="1"/>
    </row>
    <row r="186" spans="2:14" ht="12.75" customHeight="1" x14ac:dyDescent="0.2">
      <c r="B186" s="2"/>
      <c r="C186" s="2"/>
      <c r="D186" s="2"/>
      <c r="E186" s="2"/>
      <c r="F186" s="2"/>
      <c r="G186" s="2"/>
      <c r="H186" s="2"/>
      <c r="I186" s="2"/>
      <c r="J186" s="1"/>
      <c r="K186" s="1"/>
      <c r="L186" s="1"/>
      <c r="M186" s="1"/>
      <c r="N186" s="1"/>
    </row>
    <row r="187" spans="2:14" ht="12.75" customHeight="1" x14ac:dyDescent="0.2">
      <c r="B187" s="2"/>
      <c r="C187" s="2"/>
      <c r="D187" s="2"/>
      <c r="E187" s="2"/>
      <c r="F187" s="2"/>
      <c r="G187" s="2"/>
      <c r="H187" s="2"/>
      <c r="I187" s="2"/>
      <c r="J187" s="1"/>
      <c r="K187" s="1"/>
      <c r="L187" s="1"/>
      <c r="M187" s="1"/>
      <c r="N187" s="1"/>
    </row>
    <row r="188" spans="2:14" ht="12.75" customHeight="1" x14ac:dyDescent="0.2">
      <c r="B188" s="2"/>
      <c r="C188" s="2"/>
      <c r="D188" s="2"/>
      <c r="E188" s="2"/>
      <c r="F188" s="2"/>
      <c r="G188" s="2"/>
      <c r="H188" s="2"/>
      <c r="I188" s="2"/>
      <c r="J188" s="1"/>
      <c r="K188" s="1"/>
      <c r="L188" s="1"/>
      <c r="M188" s="1"/>
      <c r="N188" s="1"/>
    </row>
    <row r="189" spans="2:14" ht="12.75" customHeight="1" x14ac:dyDescent="0.2">
      <c r="B189" s="2"/>
      <c r="C189" s="2"/>
      <c r="D189" s="2"/>
      <c r="E189" s="2"/>
      <c r="F189" s="2"/>
      <c r="G189" s="2"/>
      <c r="H189" s="2"/>
      <c r="I189" s="2"/>
      <c r="J189" s="1"/>
      <c r="K189" s="1"/>
      <c r="L189" s="1"/>
      <c r="M189" s="1"/>
      <c r="N189" s="1"/>
    </row>
    <row r="190" spans="2:14" ht="12.75" customHeight="1" x14ac:dyDescent="0.2">
      <c r="B190" s="2"/>
      <c r="C190" s="2"/>
      <c r="D190" s="2"/>
      <c r="E190" s="2"/>
      <c r="F190" s="2"/>
      <c r="G190" s="2"/>
      <c r="H190" s="2"/>
      <c r="I190" s="2"/>
      <c r="J190" s="1"/>
      <c r="K190" s="1"/>
      <c r="L190" s="1"/>
      <c r="M190" s="1"/>
      <c r="N190" s="1"/>
    </row>
    <row r="191" spans="2:14" ht="12.75" customHeight="1" x14ac:dyDescent="0.2">
      <c r="B191" s="2"/>
      <c r="C191" s="2"/>
      <c r="D191" s="2"/>
      <c r="E191" s="2"/>
      <c r="F191" s="2"/>
      <c r="G191" s="2"/>
      <c r="H191" s="2"/>
      <c r="I191" s="2"/>
      <c r="J191" s="1"/>
      <c r="K191" s="1"/>
      <c r="L191" s="1"/>
      <c r="M191" s="1"/>
      <c r="N191" s="1"/>
    </row>
    <row r="192" spans="2:14" ht="12.75" customHeight="1" x14ac:dyDescent="0.2">
      <c r="B192" s="2"/>
      <c r="C192" s="2"/>
      <c r="D192" s="2"/>
      <c r="E192" s="2"/>
      <c r="F192" s="2"/>
      <c r="G192" s="2"/>
      <c r="H192" s="2"/>
      <c r="I192" s="2"/>
      <c r="J192" s="1"/>
      <c r="K192" s="1"/>
      <c r="L192" s="1"/>
      <c r="M192" s="1"/>
      <c r="N192" s="1"/>
    </row>
    <row r="193" spans="2:14" ht="12.75" customHeight="1" x14ac:dyDescent="0.2">
      <c r="B193" s="2"/>
      <c r="C193" s="2"/>
      <c r="D193" s="2"/>
      <c r="E193" s="2"/>
      <c r="F193" s="2"/>
      <c r="G193" s="2"/>
      <c r="H193" s="2"/>
      <c r="I193" s="2"/>
      <c r="J193" s="1"/>
      <c r="K193" s="1"/>
      <c r="L193" s="1"/>
      <c r="M193" s="1"/>
      <c r="N193" s="1"/>
    </row>
    <row r="194" spans="2:14" ht="12.75" customHeight="1" x14ac:dyDescent="0.2">
      <c r="B194" s="2"/>
      <c r="C194" s="2"/>
      <c r="D194" s="2"/>
      <c r="E194" s="2"/>
      <c r="F194" s="2"/>
      <c r="G194" s="2"/>
      <c r="H194" s="2"/>
      <c r="I194" s="2"/>
      <c r="J194" s="1"/>
      <c r="K194" s="1"/>
      <c r="L194" s="1"/>
      <c r="M194" s="1"/>
      <c r="N194" s="1"/>
    </row>
    <row r="195" spans="2:14" ht="12.75" customHeight="1" x14ac:dyDescent="0.2">
      <c r="B195" s="2"/>
      <c r="C195" s="2"/>
      <c r="D195" s="2"/>
      <c r="E195" s="2"/>
      <c r="F195" s="2"/>
      <c r="G195" s="2"/>
      <c r="H195" s="2"/>
      <c r="I195" s="2"/>
      <c r="J195" s="1"/>
      <c r="K195" s="1"/>
      <c r="L195" s="1"/>
      <c r="M195" s="1"/>
      <c r="N195" s="1"/>
    </row>
    <row r="196" spans="2:14" ht="12.75" customHeight="1" x14ac:dyDescent="0.2">
      <c r="B196" s="2"/>
      <c r="C196" s="2"/>
      <c r="D196" s="2"/>
      <c r="E196" s="2"/>
      <c r="F196" s="2"/>
      <c r="G196" s="2"/>
      <c r="H196" s="2"/>
      <c r="I196" s="2"/>
      <c r="J196" s="1"/>
      <c r="K196" s="1"/>
      <c r="L196" s="1"/>
      <c r="M196" s="1"/>
      <c r="N196" s="1"/>
    </row>
    <row r="197" spans="2:14" ht="12.75" customHeight="1" x14ac:dyDescent="0.2">
      <c r="B197" s="2"/>
      <c r="C197" s="2"/>
      <c r="D197" s="2"/>
      <c r="E197" s="2"/>
      <c r="F197" s="2"/>
      <c r="G197" s="2"/>
      <c r="H197" s="2"/>
      <c r="I197" s="2"/>
      <c r="J197" s="1"/>
      <c r="K197" s="1"/>
      <c r="L197" s="1"/>
      <c r="M197" s="1"/>
      <c r="N197" s="1"/>
    </row>
    <row r="198" spans="2:14" ht="12.75" customHeight="1" x14ac:dyDescent="0.2">
      <c r="B198" s="2"/>
      <c r="C198" s="2"/>
      <c r="D198" s="2"/>
      <c r="E198" s="2"/>
      <c r="F198" s="2"/>
      <c r="G198" s="2"/>
      <c r="H198" s="2"/>
      <c r="I198" s="2"/>
      <c r="J198" s="1"/>
      <c r="K198" s="1"/>
      <c r="L198" s="1"/>
      <c r="M198" s="1"/>
      <c r="N198" s="1"/>
    </row>
    <row r="199" spans="2:14" ht="12.75" customHeight="1" x14ac:dyDescent="0.2">
      <c r="B199" s="2"/>
      <c r="C199" s="2"/>
      <c r="D199" s="2"/>
      <c r="E199" s="2"/>
      <c r="F199" s="2"/>
      <c r="G199" s="2"/>
      <c r="H199" s="2"/>
      <c r="I199" s="2"/>
      <c r="J199" s="1"/>
      <c r="K199" s="1"/>
      <c r="L199" s="1"/>
      <c r="M199" s="1"/>
      <c r="N199" s="1"/>
    </row>
    <row r="200" spans="2:14" ht="12.75" customHeight="1" x14ac:dyDescent="0.2">
      <c r="B200" s="2"/>
      <c r="C200" s="2"/>
      <c r="D200" s="2"/>
      <c r="E200" s="2"/>
      <c r="F200" s="2"/>
      <c r="G200" s="2"/>
      <c r="H200" s="2"/>
      <c r="I200" s="2"/>
      <c r="J200" s="1"/>
      <c r="K200" s="1"/>
      <c r="L200" s="1"/>
      <c r="M200" s="1"/>
      <c r="N200" s="1"/>
    </row>
    <row r="201" spans="2:14" ht="12.75" customHeight="1" x14ac:dyDescent="0.2">
      <c r="B201" s="2"/>
      <c r="C201" s="2"/>
      <c r="D201" s="2"/>
      <c r="E201" s="2"/>
      <c r="F201" s="2"/>
      <c r="G201" s="2"/>
      <c r="H201" s="2"/>
      <c r="I201" s="2"/>
      <c r="J201" s="1"/>
      <c r="K201" s="1"/>
      <c r="L201" s="1"/>
      <c r="M201" s="1"/>
      <c r="N201" s="1"/>
    </row>
    <row r="202" spans="2:14" ht="12.75" customHeight="1" x14ac:dyDescent="0.2">
      <c r="B202" s="2"/>
      <c r="C202" s="2"/>
      <c r="D202" s="2"/>
      <c r="E202" s="2"/>
      <c r="F202" s="2"/>
      <c r="G202" s="2"/>
      <c r="H202" s="2"/>
      <c r="I202" s="2"/>
      <c r="J202" s="1"/>
      <c r="K202" s="1"/>
      <c r="L202" s="1"/>
      <c r="M202" s="1"/>
      <c r="N202" s="1"/>
    </row>
    <row r="203" spans="2:14" ht="12.75" customHeight="1" x14ac:dyDescent="0.2">
      <c r="B203" s="2"/>
      <c r="C203" s="2"/>
      <c r="D203" s="2"/>
      <c r="E203" s="2"/>
      <c r="F203" s="2"/>
      <c r="G203" s="2"/>
      <c r="H203" s="2"/>
      <c r="I203" s="2"/>
      <c r="J203" s="1"/>
      <c r="K203" s="1"/>
      <c r="L203" s="1"/>
      <c r="M203" s="1"/>
      <c r="N203" s="1"/>
    </row>
    <row r="204" spans="2:14" ht="12.75" customHeight="1" x14ac:dyDescent="0.2">
      <c r="B204" s="2"/>
      <c r="C204" s="2"/>
      <c r="D204" s="2"/>
      <c r="E204" s="2"/>
      <c r="F204" s="2"/>
      <c r="G204" s="2"/>
      <c r="H204" s="2"/>
      <c r="I204" s="2"/>
      <c r="J204" s="1"/>
      <c r="K204" s="1"/>
      <c r="L204" s="1"/>
      <c r="M204" s="1"/>
      <c r="N204" s="1"/>
    </row>
    <row r="205" spans="2:14" ht="12.75" customHeight="1" x14ac:dyDescent="0.2">
      <c r="B205" s="2"/>
      <c r="C205" s="2"/>
      <c r="D205" s="2"/>
      <c r="E205" s="2"/>
      <c r="F205" s="2"/>
      <c r="G205" s="2"/>
      <c r="H205" s="2"/>
      <c r="I205" s="2"/>
      <c r="J205" s="1"/>
      <c r="K205" s="1"/>
      <c r="L205" s="1"/>
      <c r="M205" s="1"/>
      <c r="N205" s="1"/>
    </row>
    <row r="206" spans="2:14" ht="12.75" customHeight="1" x14ac:dyDescent="0.2">
      <c r="B206" s="2"/>
      <c r="C206" s="2"/>
      <c r="D206" s="2"/>
      <c r="E206" s="2"/>
      <c r="F206" s="2"/>
      <c r="G206" s="2"/>
      <c r="H206" s="2"/>
      <c r="I206" s="2"/>
      <c r="J206" s="1"/>
      <c r="K206" s="1"/>
      <c r="L206" s="1"/>
      <c r="M206" s="1"/>
      <c r="N206" s="1"/>
    </row>
    <row r="207" spans="2:14" ht="12.75" customHeight="1" x14ac:dyDescent="0.2">
      <c r="B207" s="2"/>
      <c r="C207" s="2"/>
      <c r="D207" s="2"/>
      <c r="E207" s="2"/>
      <c r="F207" s="2"/>
      <c r="G207" s="2"/>
      <c r="H207" s="2"/>
      <c r="I207" s="2"/>
      <c r="J207" s="1"/>
      <c r="K207" s="1"/>
      <c r="L207" s="1"/>
      <c r="M207" s="1"/>
      <c r="N207" s="1"/>
    </row>
    <row r="208" spans="2:14" ht="12.75" customHeight="1" x14ac:dyDescent="0.2">
      <c r="B208" s="2"/>
      <c r="C208" s="2"/>
      <c r="D208" s="2"/>
      <c r="E208" s="2"/>
      <c r="F208" s="2"/>
      <c r="G208" s="2"/>
      <c r="H208" s="2"/>
      <c r="I208" s="2"/>
      <c r="J208" s="1"/>
      <c r="K208" s="1"/>
      <c r="L208" s="1"/>
      <c r="M208" s="1"/>
      <c r="N208" s="1"/>
    </row>
    <row r="209" spans="2:14" ht="12.75" customHeight="1" x14ac:dyDescent="0.2">
      <c r="B209" s="2"/>
      <c r="C209" s="2"/>
      <c r="D209" s="2"/>
      <c r="E209" s="2"/>
      <c r="F209" s="2"/>
      <c r="G209" s="2"/>
      <c r="H209" s="2"/>
      <c r="I209" s="2"/>
      <c r="J209" s="1"/>
      <c r="K209" s="1"/>
      <c r="L209" s="1"/>
      <c r="M209" s="1"/>
      <c r="N209" s="1"/>
    </row>
    <row r="210" spans="2:14" ht="12.75" customHeight="1" x14ac:dyDescent="0.2">
      <c r="B210" s="2"/>
      <c r="C210" s="2"/>
      <c r="D210" s="2"/>
      <c r="E210" s="2"/>
      <c r="F210" s="2"/>
      <c r="G210" s="2"/>
      <c r="H210" s="2"/>
      <c r="I210" s="2"/>
      <c r="J210" s="1"/>
      <c r="K210" s="1"/>
      <c r="L210" s="1"/>
      <c r="M210" s="1"/>
      <c r="N210" s="1"/>
    </row>
    <row r="211" spans="2:14" ht="12.75" customHeight="1" x14ac:dyDescent="0.2">
      <c r="B211" s="2"/>
      <c r="C211" s="2"/>
      <c r="D211" s="2"/>
      <c r="E211" s="2"/>
      <c r="F211" s="2"/>
      <c r="G211" s="2"/>
      <c r="H211" s="2"/>
      <c r="I211" s="2"/>
      <c r="J211" s="1"/>
      <c r="K211" s="1"/>
      <c r="L211" s="1"/>
      <c r="M211" s="1"/>
      <c r="N211" s="1"/>
    </row>
    <row r="212" spans="2:14" ht="12.75" customHeight="1" x14ac:dyDescent="0.2">
      <c r="B212" s="2"/>
      <c r="C212" s="2"/>
      <c r="D212" s="2"/>
      <c r="E212" s="2"/>
      <c r="F212" s="2"/>
      <c r="G212" s="2"/>
      <c r="H212" s="2"/>
      <c r="I212" s="2"/>
      <c r="J212" s="1"/>
      <c r="K212" s="1"/>
      <c r="L212" s="1"/>
      <c r="M212" s="1"/>
      <c r="N212" s="1"/>
    </row>
    <row r="213" spans="2:14" ht="12.75" customHeight="1" x14ac:dyDescent="0.2">
      <c r="B213" s="2"/>
      <c r="C213" s="2"/>
      <c r="D213" s="2"/>
      <c r="E213" s="2"/>
      <c r="F213" s="2"/>
      <c r="G213" s="2"/>
      <c r="H213" s="2"/>
      <c r="I213" s="2"/>
      <c r="J213" s="1"/>
      <c r="K213" s="1"/>
      <c r="L213" s="1"/>
      <c r="M213" s="1"/>
      <c r="N213" s="1"/>
    </row>
    <row r="214" spans="2:14" ht="12.75" customHeight="1" x14ac:dyDescent="0.2">
      <c r="B214" s="2"/>
      <c r="C214" s="2"/>
      <c r="D214" s="2"/>
      <c r="E214" s="2"/>
      <c r="F214" s="2"/>
      <c r="G214" s="2"/>
      <c r="H214" s="2"/>
      <c r="I214" s="2"/>
      <c r="J214" s="1"/>
      <c r="K214" s="1"/>
      <c r="L214" s="1"/>
      <c r="M214" s="1"/>
      <c r="N214" s="1"/>
    </row>
    <row r="215" spans="2:14" ht="12.75" customHeight="1" x14ac:dyDescent="0.2">
      <c r="B215" s="2"/>
      <c r="C215" s="2"/>
      <c r="D215" s="2"/>
      <c r="E215" s="2"/>
      <c r="F215" s="2"/>
      <c r="G215" s="2"/>
      <c r="H215" s="2"/>
      <c r="I215" s="2"/>
      <c r="J215" s="1"/>
      <c r="K215" s="1"/>
      <c r="L215" s="1"/>
      <c r="M215" s="1"/>
      <c r="N215" s="1"/>
    </row>
    <row r="216" spans="2:14" ht="15.75" customHeight="1" x14ac:dyDescent="0.15"/>
    <row r="217" spans="2:14" ht="15.75" customHeight="1" x14ac:dyDescent="0.15"/>
    <row r="218" spans="2:14" ht="15.75" customHeight="1" x14ac:dyDescent="0.15"/>
    <row r="219" spans="2:14" ht="15.75" customHeight="1" x14ac:dyDescent="0.15"/>
    <row r="220" spans="2:14" ht="15.75" customHeight="1" x14ac:dyDescent="0.15"/>
    <row r="221" spans="2:14" ht="15.75" customHeight="1" x14ac:dyDescent="0.15"/>
    <row r="222" spans="2:14" ht="15.75" customHeight="1" x14ac:dyDescent="0.15"/>
    <row r="223" spans="2:14" ht="15.75" customHeight="1" x14ac:dyDescent="0.15"/>
    <row r="224" spans="2:1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</sheetData>
  <sheetProtection sheet="1" objects="1" scenarios="1" selectLockedCells="1"/>
  <mergeCells count="6">
    <mergeCell ref="B24:C24"/>
    <mergeCell ref="B22:C22"/>
    <mergeCell ref="K2:N3"/>
    <mergeCell ref="B2:I3"/>
    <mergeCell ref="B23:C23"/>
    <mergeCell ref="B21:C21"/>
  </mergeCells>
  <dataValidations count="2">
    <dataValidation type="list" allowBlank="1" showInputMessage="1" showErrorMessage="1" sqref="Q2" xr:uid="{9747AF16-8BFF-3245-86C1-E41D734FE8BA}">
      <formula1>$P$7:$P$14</formula1>
    </dataValidation>
    <dataValidation type="list" allowBlank="1" showInputMessage="1" showErrorMessage="1" sqref="Q3" xr:uid="{A9E85E09-DFF8-F948-9A49-39F0093E4115}">
      <formula1>$Q$6:$W$6</formula1>
    </dataValidation>
  </dataValidations>
  <printOptions horizontalCentered="1"/>
  <pageMargins left="0.75" right="0.75" top="1" bottom="1" header="0" footer="0"/>
  <pageSetup scale="47" orientation="landscape"/>
  <headerFooter>
    <oddFooter>&amp;L000000Lehigh University IAC&amp;C000000LE0497&amp;R000000Page: &amp;P/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"/>
  <dimension ref="U1:U1002"/>
  <sheetViews>
    <sheetView tabSelected="1" topLeftCell="A3" workbookViewId="0">
      <selection activeCell="U2" sqref="U2"/>
    </sheetView>
  </sheetViews>
  <sheetFormatPr baseColWidth="10" defaultColWidth="12.6640625" defaultRowHeight="15" customHeight="1" x14ac:dyDescent="0.15"/>
  <cols>
    <col min="1" max="1" width="12.6640625" customWidth="1"/>
  </cols>
  <sheetData>
    <row r="1" spans="21:21" ht="15" customHeight="1" x14ac:dyDescent="0.15">
      <c r="U1" t="str">
        <f>_xlfn.CONCAT('Raw Data'!Q2," Usage vs. Billing Month")</f>
        <v>Natural Gas Usage vs. Billing Month</v>
      </c>
    </row>
    <row r="2" spans="21:21" ht="12.75" customHeight="1" x14ac:dyDescent="0.15">
      <c r="U2" t="str">
        <f>_xlfn.CONCAT('Raw Data'!Q2," Usage [MMBtu]")</f>
        <v>Natural Gas Usage [MMBtu]</v>
      </c>
    </row>
    <row r="3" spans="21:21" ht="12.75" customHeight="1" x14ac:dyDescent="0.15"/>
    <row r="4" spans="21:21" ht="12.75" customHeight="1" x14ac:dyDescent="0.15"/>
    <row r="5" spans="21:21" ht="12.75" customHeight="1" x14ac:dyDescent="0.15"/>
    <row r="6" spans="21:21" ht="12.75" customHeight="1" x14ac:dyDescent="0.15"/>
    <row r="7" spans="21:21" ht="12.75" customHeight="1" x14ac:dyDescent="0.15"/>
    <row r="8" spans="21:21" ht="12.75" customHeight="1" x14ac:dyDescent="0.15"/>
    <row r="9" spans="21:21" ht="12.75" customHeight="1" x14ac:dyDescent="0.15"/>
    <row r="10" spans="21:21" ht="12.75" customHeight="1" x14ac:dyDescent="0.15"/>
    <row r="11" spans="21:21" ht="12.75" customHeight="1" x14ac:dyDescent="0.15"/>
    <row r="12" spans="21:21" ht="12.75" customHeight="1" x14ac:dyDescent="0.15"/>
    <row r="13" spans="21:21" ht="12.75" customHeight="1" x14ac:dyDescent="0.15"/>
    <row r="14" spans="21:21" ht="12.75" customHeight="1" x14ac:dyDescent="0.15"/>
    <row r="15" spans="21:21" ht="12.75" customHeight="1" x14ac:dyDescent="0.15"/>
    <row r="16" spans="21:21" ht="12.75" customHeight="1" x14ac:dyDescent="0.15"/>
    <row r="17" spans="21:21" ht="12.75" customHeight="1" x14ac:dyDescent="0.15"/>
    <row r="18" spans="21:21" ht="12.75" customHeight="1" x14ac:dyDescent="0.15"/>
    <row r="19" spans="21:21" ht="12.75" customHeight="1" x14ac:dyDescent="0.15"/>
    <row r="20" spans="21:21" ht="12.75" customHeight="1" x14ac:dyDescent="0.15"/>
    <row r="21" spans="21:21" ht="12.75" customHeight="1" x14ac:dyDescent="0.15"/>
    <row r="22" spans="21:21" ht="12.75" customHeight="1" x14ac:dyDescent="0.15"/>
    <row r="23" spans="21:21" ht="12.75" customHeight="1" x14ac:dyDescent="0.15"/>
    <row r="24" spans="21:21" ht="12.75" customHeight="1" x14ac:dyDescent="0.15"/>
    <row r="25" spans="21:21" ht="12.75" customHeight="1" x14ac:dyDescent="0.15"/>
    <row r="26" spans="21:21" ht="12.75" customHeight="1" x14ac:dyDescent="0.15">
      <c r="U26" t="str">
        <f>_xlfn.CONCAT('Raw Data'!Q2," Cost vs. Billing Month")</f>
        <v>Natural Gas Cost vs. Billing Month</v>
      </c>
    </row>
    <row r="27" spans="21:21" ht="12.75" customHeight="1" x14ac:dyDescent="0.15">
      <c r="U27" t="str">
        <f>_xlfn.CONCAT('Raw Data'!Q2," Cost [$]")</f>
        <v>Natural Gas Cost [$]</v>
      </c>
    </row>
    <row r="28" spans="21:21" ht="12.75" customHeight="1" x14ac:dyDescent="0.15"/>
    <row r="29" spans="21:21" ht="12.75" customHeight="1" x14ac:dyDescent="0.15"/>
    <row r="30" spans="21:21" ht="12.75" customHeight="1" x14ac:dyDescent="0.15"/>
    <row r="31" spans="21:21" ht="12.75" customHeight="1" x14ac:dyDescent="0.15"/>
    <row r="32" spans="21:21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  <row r="1002" ht="15.75" customHeight="1" x14ac:dyDescent="0.15"/>
  </sheetData>
  <sheetProtection sheet="1" objects="1" scenarios="1" selectLockedCells="1" selectUnlockedCells="1"/>
  <pageMargins left="0.75" right="0.75" top="1" bottom="1" header="0" footer="0"/>
  <pageSetup orientation="portrait"/>
  <headerFooter>
    <oddFooter>&amp;LLehigh University IAC&amp;CLE0497&amp;RPage: &amp;P/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pageSetUpPr fitToPage="1"/>
  </sheetPr>
  <dimension ref="A1:S990"/>
  <sheetViews>
    <sheetView topLeftCell="A4" workbookViewId="0"/>
  </sheetViews>
  <sheetFormatPr baseColWidth="10" defaultColWidth="12.6640625" defaultRowHeight="15" customHeight="1" x14ac:dyDescent="0.15"/>
  <cols>
    <col min="1" max="5" width="15.83203125" customWidth="1"/>
    <col min="6" max="6" width="8.83203125" customWidth="1"/>
    <col min="7" max="12" width="15.83203125" customWidth="1"/>
    <col min="13" max="19" width="8.83203125" customWidth="1"/>
  </cols>
  <sheetData>
    <row r="1" spans="1:19" ht="25" customHeight="1" thickBot="1" x14ac:dyDescent="0.2">
      <c r="A1" s="22"/>
      <c r="B1" s="22"/>
      <c r="C1" s="22"/>
      <c r="D1" s="22"/>
    </row>
    <row r="2" spans="1:19" ht="25" customHeight="1" x14ac:dyDescent="0.15">
      <c r="A2" s="22"/>
      <c r="B2" s="109" t="s">
        <v>28</v>
      </c>
      <c r="C2" s="110"/>
      <c r="D2" s="110"/>
      <c r="E2" s="111"/>
    </row>
    <row r="3" spans="1:19" ht="25" customHeight="1" thickBot="1" x14ac:dyDescent="0.25">
      <c r="B3" s="112"/>
      <c r="C3" s="113"/>
      <c r="D3" s="113"/>
      <c r="E3" s="11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25" customHeight="1" thickBot="1" x14ac:dyDescent="0.25">
      <c r="B4" s="61" t="s">
        <v>21</v>
      </c>
      <c r="C4" s="62" t="s">
        <v>19</v>
      </c>
      <c r="D4" s="62" t="s">
        <v>22</v>
      </c>
      <c r="E4" s="63" t="s">
        <v>27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25" customHeight="1" x14ac:dyDescent="0.2">
      <c r="B5" s="27" t="s">
        <v>0</v>
      </c>
      <c r="C5" s="8">
        <f>'Raw Data'!C19</f>
        <v>17622864.987868167</v>
      </c>
      <c r="D5" s="8">
        <f>'Raw Data'!I19</f>
        <v>182209.74345032181</v>
      </c>
      <c r="E5" s="9">
        <f>'Raw Data'!D19</f>
        <v>1419135.41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25" customHeight="1" x14ac:dyDescent="0.2">
      <c r="B6" s="28" t="s">
        <v>2</v>
      </c>
      <c r="C6" s="32" t="s">
        <v>23</v>
      </c>
      <c r="D6" s="32" t="s">
        <v>23</v>
      </c>
      <c r="E6" s="31">
        <f>'Raw Data'!F19</f>
        <v>141414.25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25" customHeight="1" thickBot="1" x14ac:dyDescent="0.25">
      <c r="B7" s="64" t="str">
        <f>'Raw Data'!Q2</f>
        <v>Natural Gas</v>
      </c>
      <c r="C7" s="65" t="s">
        <v>23</v>
      </c>
      <c r="D7" s="47">
        <f>'Raw Data'!M19</f>
        <v>392326.57996</v>
      </c>
      <c r="E7" s="48">
        <f>'Raw Data'!N19</f>
        <v>1158864.29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25" customHeight="1" thickBot="1" x14ac:dyDescent="0.25">
      <c r="B8" s="41" t="s">
        <v>4</v>
      </c>
      <c r="C8" s="66" t="s">
        <v>23</v>
      </c>
      <c r="D8" s="50">
        <f t="shared" ref="D8:E8" si="0">SUM(D5:D7)</f>
        <v>574536.32341032184</v>
      </c>
      <c r="E8" s="51">
        <f t="shared" si="0"/>
        <v>2719413.95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25" customHeight="1" x14ac:dyDescent="0.2"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2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2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2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2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2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2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2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2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2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2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2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2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2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2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2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2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12.75" customHeight="1" x14ac:dyDescent="0.2">
      <c r="A37" s="2"/>
      <c r="B37" s="2"/>
      <c r="C37" s="2"/>
      <c r="D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12.75" customHeight="1" x14ac:dyDescent="0.2">
      <c r="A38" s="2"/>
      <c r="B38" s="2"/>
      <c r="C38" s="2"/>
      <c r="D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12.75" customHeight="1" x14ac:dyDescent="0.2">
      <c r="A39" s="2"/>
      <c r="B39" s="2"/>
      <c r="C39" s="2"/>
      <c r="D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12.75" customHeight="1" x14ac:dyDescent="0.2">
      <c r="A40" s="2"/>
      <c r="B40" s="2"/>
      <c r="C40" s="2"/>
      <c r="D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12.75" customHeight="1" x14ac:dyDescent="0.2">
      <c r="A41" s="2"/>
      <c r="B41" s="2"/>
      <c r="C41" s="2"/>
      <c r="D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2.75" customHeight="1" x14ac:dyDescent="0.2">
      <c r="A42" s="2"/>
      <c r="B42" s="2"/>
      <c r="C42" s="2"/>
      <c r="D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2.75" customHeight="1" x14ac:dyDescent="0.2">
      <c r="A43" s="2"/>
      <c r="B43" s="2"/>
      <c r="C43" s="2"/>
      <c r="D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5.75" customHeight="1" x14ac:dyDescent="0.15"/>
    <row r="212" spans="1:19" ht="15.75" customHeight="1" x14ac:dyDescent="0.15"/>
    <row r="213" spans="1:19" ht="15.75" customHeight="1" x14ac:dyDescent="0.15"/>
    <row r="214" spans="1:19" ht="15.75" customHeight="1" x14ac:dyDescent="0.15"/>
    <row r="215" spans="1:19" ht="15.75" customHeight="1" x14ac:dyDescent="0.15"/>
    <row r="216" spans="1:19" ht="15.75" customHeight="1" x14ac:dyDescent="0.15"/>
    <row r="217" spans="1:19" ht="15.75" customHeight="1" x14ac:dyDescent="0.15"/>
    <row r="218" spans="1:19" ht="15.75" customHeight="1" x14ac:dyDescent="0.15"/>
    <row r="219" spans="1:19" ht="15.75" customHeight="1" x14ac:dyDescent="0.15"/>
    <row r="220" spans="1:19" ht="15.75" customHeight="1" x14ac:dyDescent="0.15"/>
    <row r="221" spans="1:19" ht="15.75" customHeight="1" x14ac:dyDescent="0.15"/>
    <row r="222" spans="1:19" ht="15.75" customHeight="1" x14ac:dyDescent="0.15"/>
    <row r="223" spans="1:19" ht="15.75" customHeight="1" x14ac:dyDescent="0.15"/>
    <row r="224" spans="1:19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</sheetData>
  <sheetProtection sheet="1" objects="1" scenarios="1" selectLockedCells="1"/>
  <mergeCells count="1">
    <mergeCell ref="B2:E3"/>
  </mergeCells>
  <printOptions horizontalCentered="1"/>
  <pageMargins left="0.75" right="0.75" top="1" bottom="1" header="0" footer="0"/>
  <pageSetup scale="95" orientation="portrait"/>
  <headerFooter>
    <oddFooter>&amp;LLehigh University IAC&amp;CLE0497&amp;R&amp;P/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4"/>
  <dimension ref="A1:H996"/>
  <sheetViews>
    <sheetView workbookViewId="0">
      <selection activeCell="H22" sqref="H22"/>
    </sheetView>
  </sheetViews>
  <sheetFormatPr baseColWidth="10" defaultColWidth="12.6640625" defaultRowHeight="15" customHeight="1" x14ac:dyDescent="0.15"/>
  <cols>
    <col min="1" max="6" width="15.83203125" style="22" customWidth="1"/>
    <col min="7" max="14" width="15.83203125" customWidth="1"/>
  </cols>
  <sheetData>
    <row r="1" spans="2:6" ht="25" customHeight="1" thickBot="1" x14ac:dyDescent="0.2"/>
    <row r="2" spans="2:6" ht="25" customHeight="1" x14ac:dyDescent="0.25">
      <c r="B2" s="109" t="s">
        <v>20</v>
      </c>
      <c r="C2" s="115"/>
      <c r="D2" s="115"/>
      <c r="E2" s="116"/>
      <c r="F2" s="70"/>
    </row>
    <row r="3" spans="2:6" ht="25" customHeight="1" thickBot="1" x14ac:dyDescent="0.3">
      <c r="B3" s="117"/>
      <c r="C3" s="118"/>
      <c r="D3" s="118"/>
      <c r="E3" s="119"/>
      <c r="F3" s="70"/>
    </row>
    <row r="4" spans="2:6" ht="25" customHeight="1" x14ac:dyDescent="0.15">
      <c r="B4" s="52" t="s">
        <v>14</v>
      </c>
      <c r="C4" s="53" t="s">
        <v>0</v>
      </c>
      <c r="D4" s="53" t="s">
        <v>2</v>
      </c>
      <c r="E4" s="54" t="str">
        <f>'Raw Data'!Q2</f>
        <v>Natural Gas</v>
      </c>
      <c r="F4" s="73"/>
    </row>
    <row r="5" spans="2:6" ht="25" customHeight="1" thickBot="1" x14ac:dyDescent="0.2">
      <c r="B5" s="55" t="s">
        <v>15</v>
      </c>
      <c r="C5" s="56" t="s">
        <v>30</v>
      </c>
      <c r="D5" s="56" t="s">
        <v>27</v>
      </c>
      <c r="E5" s="57" t="s">
        <v>27</v>
      </c>
      <c r="F5" s="73"/>
    </row>
    <row r="6" spans="2:6" ht="25" customHeight="1" x14ac:dyDescent="0.15">
      <c r="B6" s="23" t="str">
        <f>'Raw Data'!B7</f>
        <v>Jul 22</v>
      </c>
      <c r="C6" s="8">
        <f>'Raw Data'!D7</f>
        <v>112187.25</v>
      </c>
      <c r="D6" s="8">
        <f>'Raw Data'!F7</f>
        <v>11246.72</v>
      </c>
      <c r="E6" s="9">
        <f>'Raw Data'!N7</f>
        <v>104545.84</v>
      </c>
      <c r="F6" s="72"/>
    </row>
    <row r="7" spans="2:6" ht="25" customHeight="1" x14ac:dyDescent="0.15">
      <c r="B7" s="23" t="str">
        <f>'Raw Data'!B8</f>
        <v>Aug 22</v>
      </c>
      <c r="C7" s="8">
        <f>'Raw Data'!D8</f>
        <v>105810.33</v>
      </c>
      <c r="D7" s="8">
        <f>'Raw Data'!F8</f>
        <v>9182.59</v>
      </c>
      <c r="E7" s="9">
        <f>'Raw Data'!N8</f>
        <v>96610.76</v>
      </c>
      <c r="F7" s="72"/>
    </row>
    <row r="8" spans="2:6" ht="25" customHeight="1" x14ac:dyDescent="0.15">
      <c r="B8" s="23" t="str">
        <f>'Raw Data'!B9</f>
        <v>Sep 22</v>
      </c>
      <c r="C8" s="8">
        <f>'Raw Data'!D9</f>
        <v>113295.70999999999</v>
      </c>
      <c r="D8" s="8">
        <f>'Raw Data'!F9</f>
        <v>10833.23</v>
      </c>
      <c r="E8" s="9">
        <f>'Raw Data'!N9</f>
        <v>89239.59</v>
      </c>
      <c r="F8" s="72"/>
    </row>
    <row r="9" spans="2:6" ht="25" customHeight="1" x14ac:dyDescent="0.15">
      <c r="B9" s="23" t="str">
        <f>'Raw Data'!B10</f>
        <v>Oct 22</v>
      </c>
      <c r="C9" s="8">
        <f>'Raw Data'!D10</f>
        <v>190071.66</v>
      </c>
      <c r="D9" s="8">
        <f>'Raw Data'!F10</f>
        <v>10877.58</v>
      </c>
      <c r="E9" s="9">
        <f>'Raw Data'!N10</f>
        <v>99192.69</v>
      </c>
      <c r="F9" s="72"/>
    </row>
    <row r="10" spans="2:6" ht="25" customHeight="1" x14ac:dyDescent="0.15">
      <c r="B10" s="23" t="str">
        <f>'Raw Data'!B11</f>
        <v>Nov 22</v>
      </c>
      <c r="C10" s="8">
        <f>'Raw Data'!D11</f>
        <v>107034.78</v>
      </c>
      <c r="D10" s="8">
        <f>'Raw Data'!F11</f>
        <v>11915.23</v>
      </c>
      <c r="E10" s="9">
        <f>'Raw Data'!N11</f>
        <v>95129.01</v>
      </c>
      <c r="F10" s="72"/>
    </row>
    <row r="11" spans="2:6" ht="25" customHeight="1" x14ac:dyDescent="0.15">
      <c r="B11" s="23" t="str">
        <f>'Raw Data'!B12</f>
        <v>Dec 22</v>
      </c>
      <c r="C11" s="8">
        <f>'Raw Data'!D12</f>
        <v>109757.79000000001</v>
      </c>
      <c r="D11" s="8">
        <f>'Raw Data'!F12</f>
        <v>11415.33</v>
      </c>
      <c r="E11" s="9">
        <f>'Raw Data'!N12</f>
        <v>77783.38</v>
      </c>
      <c r="F11" s="72"/>
    </row>
    <row r="12" spans="2:6" ht="25" customHeight="1" x14ac:dyDescent="0.15">
      <c r="B12" s="23" t="str">
        <f>'Raw Data'!B13</f>
        <v>Jan 23</v>
      </c>
      <c r="C12" s="8">
        <f>'Raw Data'!D13</f>
        <v>116930.2</v>
      </c>
      <c r="D12" s="8">
        <f>'Raw Data'!F13</f>
        <v>16318.08</v>
      </c>
      <c r="E12" s="9">
        <f>'Raw Data'!N13</f>
        <v>79413.899999999994</v>
      </c>
      <c r="F12" s="72"/>
    </row>
    <row r="13" spans="2:6" ht="25" customHeight="1" x14ac:dyDescent="0.15">
      <c r="B13" s="23" t="str">
        <f>'Raw Data'!B14</f>
        <v>Feb 23</v>
      </c>
      <c r="C13" s="8">
        <f>'Raw Data'!D14</f>
        <v>116021.33</v>
      </c>
      <c r="D13" s="8">
        <f>'Raw Data'!F14</f>
        <v>16362.32</v>
      </c>
      <c r="E13" s="9">
        <f>'Raw Data'!N14</f>
        <v>86054.1</v>
      </c>
      <c r="F13" s="72"/>
    </row>
    <row r="14" spans="2:6" ht="25" customHeight="1" x14ac:dyDescent="0.15">
      <c r="B14" s="23" t="str">
        <f>'Raw Data'!B15</f>
        <v>Mar 23</v>
      </c>
      <c r="C14" s="8">
        <f>'Raw Data'!D15</f>
        <v>105996.93</v>
      </c>
      <c r="D14" s="8">
        <f>'Raw Data'!F15</f>
        <v>11909.08</v>
      </c>
      <c r="E14" s="9">
        <f>'Raw Data'!N15</f>
        <v>79062.47</v>
      </c>
      <c r="F14" s="72"/>
    </row>
    <row r="15" spans="2:6" ht="25" customHeight="1" x14ac:dyDescent="0.15">
      <c r="B15" s="23" t="str">
        <f>'Raw Data'!B16</f>
        <v>Apr 23</v>
      </c>
      <c r="C15" s="8">
        <f>'Raw Data'!D16</f>
        <v>112845.42</v>
      </c>
      <c r="D15" s="8">
        <f>'Raw Data'!F16</f>
        <v>10557.39</v>
      </c>
      <c r="E15" s="9">
        <f>'Raw Data'!N16</f>
        <v>105077.37</v>
      </c>
      <c r="F15" s="72"/>
    </row>
    <row r="16" spans="2:6" ht="25" customHeight="1" x14ac:dyDescent="0.15">
      <c r="B16" s="23" t="str">
        <f>'Raw Data'!B17</f>
        <v>May 23</v>
      </c>
      <c r="C16" s="8">
        <f>'Raw Data'!D17</f>
        <v>112862.44</v>
      </c>
      <c r="D16" s="8">
        <f>'Raw Data'!F17</f>
        <v>9342.08</v>
      </c>
      <c r="E16" s="9">
        <f>'Raw Data'!N17</f>
        <v>118518.95</v>
      </c>
      <c r="F16" s="72"/>
    </row>
    <row r="17" spans="2:6" ht="25" customHeight="1" thickBot="1" x14ac:dyDescent="0.2">
      <c r="B17" s="40" t="str">
        <f>'Raw Data'!B18</f>
        <v>Jun 23</v>
      </c>
      <c r="C17" s="47">
        <f>'Raw Data'!D18</f>
        <v>116321.57</v>
      </c>
      <c r="D17" s="47">
        <f>'Raw Data'!F18</f>
        <v>11454.62</v>
      </c>
      <c r="E17" s="48">
        <f>'Raw Data'!N18</f>
        <v>128236.23</v>
      </c>
      <c r="F17" s="72"/>
    </row>
    <row r="18" spans="2:6" ht="25" customHeight="1" thickBot="1" x14ac:dyDescent="0.2">
      <c r="B18" s="58" t="s">
        <v>4</v>
      </c>
      <c r="C18" s="59">
        <f>'Raw Data'!D19</f>
        <v>1419135.41</v>
      </c>
      <c r="D18" s="59">
        <f>'Raw Data'!F19</f>
        <v>141414.25</v>
      </c>
      <c r="E18" s="60">
        <f>'Raw Data'!N19</f>
        <v>1158864.29</v>
      </c>
      <c r="F18" s="72"/>
    </row>
    <row r="19" spans="2:6" ht="25" customHeight="1" x14ac:dyDescent="0.15"/>
    <row r="20" spans="2:6" ht="12.75" customHeight="1" x14ac:dyDescent="0.15"/>
    <row r="21" spans="2:6" ht="12.75" customHeight="1" x14ac:dyDescent="0.15"/>
    <row r="22" spans="2:6" ht="12.75" customHeight="1" x14ac:dyDescent="0.15"/>
    <row r="23" spans="2:6" ht="12.75" customHeight="1" x14ac:dyDescent="0.15"/>
    <row r="24" spans="2:6" ht="12.75" customHeight="1" x14ac:dyDescent="0.15"/>
    <row r="25" spans="2:6" ht="12.75" customHeight="1" x14ac:dyDescent="0.15"/>
    <row r="26" spans="2:6" ht="12.75" customHeight="1" x14ac:dyDescent="0.15"/>
    <row r="27" spans="2:6" ht="12.75" customHeight="1" x14ac:dyDescent="0.15"/>
    <row r="28" spans="2:6" ht="12.75" customHeight="1" x14ac:dyDescent="0.15"/>
    <row r="29" spans="2:6" ht="12.75" customHeight="1" x14ac:dyDescent="0.15"/>
    <row r="30" spans="2:6" ht="12.75" customHeight="1" x14ac:dyDescent="0.15"/>
    <row r="31" spans="2:6" ht="12.75" customHeight="1" x14ac:dyDescent="0.15"/>
    <row r="32" spans="2:6" ht="12.75" customHeight="1" x14ac:dyDescent="0.15"/>
    <row r="33" spans="8:8" ht="12.75" customHeight="1" x14ac:dyDescent="0.15">
      <c r="H33" s="33"/>
    </row>
    <row r="34" spans="8:8" ht="12.75" customHeight="1" x14ac:dyDescent="0.15"/>
    <row r="35" spans="8:8" ht="12.75" customHeight="1" x14ac:dyDescent="0.15"/>
    <row r="36" spans="8:8" ht="12.75" customHeight="1" x14ac:dyDescent="0.15"/>
    <row r="37" spans="8:8" ht="12.75" customHeight="1" x14ac:dyDescent="0.15"/>
    <row r="38" spans="8:8" ht="12.75" customHeight="1" x14ac:dyDescent="0.15"/>
    <row r="39" spans="8:8" ht="12.75" customHeight="1" x14ac:dyDescent="0.15"/>
    <row r="40" spans="8:8" ht="12.75" customHeight="1" x14ac:dyDescent="0.15"/>
    <row r="41" spans="8:8" ht="12.75" customHeight="1" x14ac:dyDescent="0.15"/>
    <row r="42" spans="8:8" ht="12.75" customHeight="1" x14ac:dyDescent="0.15"/>
    <row r="43" spans="8:8" ht="12.75" customHeight="1" x14ac:dyDescent="0.15"/>
    <row r="44" spans="8:8" ht="12.75" customHeight="1" x14ac:dyDescent="0.15"/>
    <row r="45" spans="8:8" ht="12.75" customHeight="1" x14ac:dyDescent="0.15"/>
    <row r="46" spans="8:8" ht="12.75" customHeight="1" x14ac:dyDescent="0.15"/>
    <row r="47" spans="8:8" ht="12.75" customHeight="1" x14ac:dyDescent="0.15"/>
    <row r="48" spans="8: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</sheetData>
  <sheetProtection sheet="1" objects="1" scenarios="1" selectLockedCells="1"/>
  <mergeCells count="1">
    <mergeCell ref="B2:E3"/>
  </mergeCells>
  <pageMargins left="0.7" right="0.7" top="0.75" bottom="0.75" header="0" footer="0"/>
  <pageSetup orientation="landscape"/>
  <headerFooter>
    <oddFooter>&amp;LLehigh University IAC&amp;CLE0497&amp;RPage: &amp;P/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Raw Data</vt:lpstr>
      <vt:lpstr>Monthly Charts</vt:lpstr>
      <vt:lpstr>Total Energy</vt:lpstr>
      <vt:lpstr>Monthly Cost</vt:lpstr>
      <vt:lpstr>'Monthly Charts'!Print_Area</vt:lpstr>
      <vt:lpstr>'Monthly Cost'!Print_Area</vt:lpstr>
      <vt:lpstr>'Raw Data'!Print_Area</vt:lpstr>
      <vt:lpstr>'Total Energy'!Print_Area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Guanyang Xue</cp:lastModifiedBy>
  <dcterms:created xsi:type="dcterms:W3CDTF">2023-09-18T03:05:03Z</dcterms:created>
  <dcterms:modified xsi:type="dcterms:W3CDTF">2024-01-29T21:23:02Z</dcterms:modified>
</cp:coreProperties>
</file>